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Macrófitas/"/>
    </mc:Choice>
  </mc:AlternateContent>
  <xr:revisionPtr revIDLastSave="977" documentId="8_{8F75C705-9AB7-4F5C-B137-BC845B6C2C26}" xr6:coauthVersionLast="47" xr6:coauthVersionMax="47" xr10:uidLastSave="{91AB2285-7153-47ED-B866-2C565389F360}"/>
  <bookViews>
    <workbookView xWindow="-120" yWindow="-120" windowWidth="20730" windowHeight="11040" firstSheet="1" activeTab="4" xr2:uid="{07BACB9D-F578-4DE8-A009-19EEA87E1643}"/>
  </bookViews>
  <sheets>
    <sheet name="Lemna" sheetId="1" r:id="rId1"/>
    <sheet name="estatistica_lemna_sulf" sheetId="4" r:id="rId2"/>
    <sheet name="estatistica_lemna_indaz" sheetId="3" r:id="rId3"/>
    <sheet name="estatistica_lemna_clomazone" sheetId="2" r:id="rId4"/>
    <sheet name="CE50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4" i="1" l="1"/>
  <c r="Q31" i="1"/>
  <c r="Q32" i="1"/>
  <c r="Q33" i="1"/>
  <c r="Q34" i="1"/>
  <c r="Q35" i="1"/>
  <c r="AE16" i="1"/>
  <c r="AD16" i="1"/>
  <c r="AE15" i="1"/>
  <c r="AE13" i="1"/>
  <c r="AD13" i="1"/>
  <c r="AE12" i="1"/>
  <c r="AD12" i="1"/>
  <c r="AE11" i="1"/>
  <c r="AD11" i="1"/>
  <c r="AD10" i="1"/>
  <c r="I16" i="1"/>
  <c r="I15" i="1"/>
  <c r="I14" i="1"/>
  <c r="I13" i="1"/>
  <c r="I12" i="1"/>
  <c r="I11" i="1"/>
  <c r="I10" i="1"/>
  <c r="K51" i="1" l="1"/>
  <c r="K52" i="1"/>
  <c r="K50" i="1"/>
  <c r="K49" i="1"/>
  <c r="K48" i="1"/>
  <c r="K47" i="1"/>
  <c r="K46" i="1"/>
  <c r="J46" i="1"/>
  <c r="J11" i="1"/>
  <c r="J16" i="1"/>
  <c r="J15" i="1"/>
  <c r="J14" i="1"/>
  <c r="J13" i="1"/>
  <c r="J12" i="1"/>
  <c r="Z5" i="1"/>
  <c r="O77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60" i="1"/>
  <c r="D55" i="1"/>
  <c r="D54" i="1"/>
  <c r="D47" i="1"/>
  <c r="D46" i="1"/>
  <c r="D44" i="1"/>
  <c r="D41" i="1"/>
  <c r="D42" i="1"/>
  <c r="D43" i="1"/>
  <c r="D45" i="1"/>
  <c r="D48" i="1"/>
  <c r="D49" i="1"/>
  <c r="D50" i="1"/>
  <c r="D51" i="1"/>
  <c r="D52" i="1"/>
  <c r="D53" i="1"/>
  <c r="D56" i="1"/>
  <c r="F45" i="1" l="1"/>
  <c r="F44" i="1"/>
  <c r="F43" i="1"/>
  <c r="F46" i="1" s="1"/>
  <c r="K55" i="1" l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36" i="1"/>
  <c r="J47" i="1" s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11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36" i="1"/>
  <c r="U11" i="1"/>
  <c r="U12" i="1"/>
  <c r="U13" i="1"/>
  <c r="U14" i="1"/>
  <c r="U15" i="1"/>
  <c r="U16" i="1"/>
  <c r="U17" i="1"/>
  <c r="U18" i="1"/>
  <c r="U19" i="1"/>
  <c r="AD14" i="1" s="1"/>
  <c r="U20" i="1"/>
  <c r="U21" i="1"/>
  <c r="U22" i="1"/>
  <c r="U23" i="1"/>
  <c r="AD15" i="1" s="1"/>
  <c r="U24" i="1"/>
  <c r="U25" i="1"/>
  <c r="U26" i="1"/>
  <c r="U27" i="1"/>
  <c r="U10" i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E5" i="1"/>
  <c r="J60" i="1" l="1"/>
  <c r="K60" i="1"/>
  <c r="K57" i="1"/>
  <c r="J50" i="1"/>
  <c r="J52" i="1"/>
  <c r="K58" i="1"/>
  <c r="J48" i="1"/>
  <c r="K59" i="1"/>
  <c r="K61" i="1"/>
  <c r="J49" i="1"/>
  <c r="J55" i="1"/>
  <c r="J51" i="1"/>
  <c r="J61" i="1"/>
  <c r="J59" i="1"/>
  <c r="J58" i="1"/>
  <c r="J57" i="1"/>
  <c r="J56" i="1"/>
  <c r="K56" i="1"/>
  <c r="G31" i="1"/>
  <c r="G30" i="1"/>
  <c r="E31" i="1"/>
  <c r="E30" i="1"/>
  <c r="E29" i="1"/>
  <c r="G29" i="1"/>
  <c r="E12" i="1" l="1"/>
  <c r="E13" i="1"/>
  <c r="E14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6" i="1"/>
  <c r="E7" i="1"/>
  <c r="E8" i="1"/>
  <c r="E9" i="1"/>
  <c r="E10" i="1"/>
  <c r="E11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5" i="1"/>
  <c r="I19" i="1" l="1"/>
  <c r="J21" i="1"/>
  <c r="I20" i="1"/>
  <c r="I21" i="1"/>
  <c r="I18" i="1"/>
  <c r="J18" i="1"/>
  <c r="J20" i="1"/>
  <c r="J24" i="1"/>
  <c r="I24" i="1"/>
  <c r="J23" i="1"/>
  <c r="I23" i="1"/>
  <c r="J22" i="1"/>
  <c r="I22" i="1"/>
  <c r="J19" i="1"/>
</calcChain>
</file>

<file path=xl/sharedStrings.xml><?xml version="1.0" encoding="utf-8"?>
<sst xmlns="http://schemas.openxmlformats.org/spreadsheetml/2006/main" count="98" uniqueCount="55">
  <si>
    <t>Clomazone</t>
  </si>
  <si>
    <t>Número total de frondes</t>
  </si>
  <si>
    <t>Mortalidade/fronde</t>
  </si>
  <si>
    <t>Indaziflam</t>
  </si>
  <si>
    <t>Sulfentrazone</t>
  </si>
  <si>
    <t xml:space="preserve">7 DIAS </t>
  </si>
  <si>
    <t>Teste montado em 28/08</t>
  </si>
  <si>
    <t>Peso fresco (04/09) (g)</t>
  </si>
  <si>
    <t>Peso fresco (mg)</t>
  </si>
  <si>
    <t>Numero de frondes saudaveis</t>
  </si>
  <si>
    <t>X</t>
  </si>
  <si>
    <t>Número de frondes saudáveis</t>
  </si>
  <si>
    <t>Peso fresco mg</t>
  </si>
  <si>
    <t>Peso fresco(g)</t>
  </si>
  <si>
    <t>N. de frondes saudáveis</t>
  </si>
  <si>
    <t>Peso fresco g (04/09)</t>
  </si>
  <si>
    <t>Numero frondes saudaveis</t>
  </si>
  <si>
    <t>teste de 18/09</t>
  </si>
  <si>
    <t>Indaz</t>
  </si>
  <si>
    <t>media</t>
  </si>
  <si>
    <t>desvio padrao</t>
  </si>
  <si>
    <t>7 dias</t>
  </si>
  <si>
    <t>Teste de 18/09</t>
  </si>
  <si>
    <t>clomazone</t>
  </si>
  <si>
    <t>shapiro wilk</t>
  </si>
  <si>
    <t>normalidade ok</t>
  </si>
  <si>
    <t>0</t>
  </si>
  <si>
    <t>1</t>
  </si>
  <si>
    <t>2</t>
  </si>
  <si>
    <t>3</t>
  </si>
  <si>
    <t>4</t>
  </si>
  <si>
    <t>5</t>
  </si>
  <si>
    <t>6</t>
  </si>
  <si>
    <t>dunnett</t>
  </si>
  <si>
    <t>Homogeneidade</t>
  </si>
  <si>
    <t xml:space="preserve">normalidade </t>
  </si>
  <si>
    <t>homogeneidade</t>
  </si>
  <si>
    <t>dunnett test</t>
  </si>
  <si>
    <t>biomassa mg</t>
  </si>
  <si>
    <t>porcentagem de redução</t>
  </si>
  <si>
    <t>doses</t>
  </si>
  <si>
    <t>Porcentagem redução</t>
  </si>
  <si>
    <t xml:space="preserve">Normalidade </t>
  </si>
  <si>
    <t>Shapiro wilk</t>
  </si>
  <si>
    <t>Dunnett test</t>
  </si>
  <si>
    <t>mortalidade</t>
  </si>
  <si>
    <t>total</t>
  </si>
  <si>
    <t>Total</t>
  </si>
  <si>
    <t>sulf</t>
  </si>
  <si>
    <t>Herbicidas</t>
  </si>
  <si>
    <t>Lim. Sup. (95%)</t>
  </si>
  <si>
    <t>Lim. Inf. (95%)</t>
  </si>
  <si>
    <r>
      <t>CE</t>
    </r>
    <r>
      <rPr>
        <vertAlign val="subscript"/>
        <sz val="12"/>
        <color theme="1"/>
        <rFont val="Arial"/>
        <family val="2"/>
      </rPr>
      <t xml:space="preserve">50 </t>
    </r>
  </si>
  <si>
    <t>Classificação</t>
  </si>
  <si>
    <t>Levemente tóxico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</si>
</sst>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sz val="10"/>
      <color indexed="10"/>
      <name val="Arial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2" fontId="0" fillId="0" borderId="0" xfId="0" applyNumberFormat="1"/>
    <xf numFmtId="0" fontId="2" fillId="2" borderId="0" xfId="0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" fontId="5" fillId="0" borderId="0" xfId="2" applyNumberFormat="1" applyFont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5" fontId="6" fillId="0" borderId="0" xfId="2" applyNumberFormat="1" applyFont="1" applyAlignment="1">
      <alignment horizontal="right" vertical="center"/>
    </xf>
    <xf numFmtId="1" fontId="5" fillId="0" borderId="0" xfId="3" applyNumberFormat="1" applyFont="1" applyAlignment="1">
      <alignment horizontal="right" vertical="center"/>
    </xf>
    <xf numFmtId="165" fontId="5" fillId="0" borderId="0" xfId="3" applyNumberFormat="1" applyFont="1" applyAlignment="1">
      <alignment horizontal="right" vertical="center"/>
    </xf>
    <xf numFmtId="165" fontId="6" fillId="0" borderId="0" xfId="3" applyNumberFormat="1" applyFont="1" applyAlignment="1">
      <alignment horizontal="right" vertical="center"/>
    </xf>
    <xf numFmtId="2" fontId="2" fillId="0" borderId="0" xfId="0" applyNumberFormat="1" applyFon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</cellXfs>
  <cellStyles count="4">
    <cellStyle name="Normal" xfId="0" builtinId="0"/>
    <cellStyle name="Normal_estatistica_lemna" xfId="1" xr:uid="{CAE72F19-C860-4813-9C08-FC1310295452}"/>
    <cellStyle name="Normal_estatistica_lemna_indaz" xfId="2" xr:uid="{7C760AF0-2C70-4B56-BCC5-C9C696079250}"/>
    <cellStyle name="Normal_estatistica_lemna_sulf" xfId="3" xr:uid="{A02BD611-FA34-475F-A14B-E447617F81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</xdr:row>
      <xdr:rowOff>66675</xdr:rowOff>
    </xdr:from>
    <xdr:to>
      <xdr:col>7</xdr:col>
      <xdr:colOff>217273</xdr:colOff>
      <xdr:row>20</xdr:row>
      <xdr:rowOff>10264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828675"/>
          <a:ext cx="3798673" cy="2991589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409575</xdr:colOff>
      <xdr:row>5</xdr:row>
      <xdr:rowOff>85725</xdr:rowOff>
    </xdr:from>
    <xdr:to>
      <xdr:col>16</xdr:col>
      <xdr:colOff>410171</xdr:colOff>
      <xdr:row>10</xdr:row>
      <xdr:rowOff>152542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95975" y="1038225"/>
          <a:ext cx="4267796" cy="1019317"/>
        </a:xfrm>
        <a:prstGeom prst="rect">
          <a:avLst/>
        </a:prstGeom>
      </xdr:spPr>
    </xdr:pic>
    <xdr:clientData/>
  </xdr:twoCellAnchor>
  <xdr:twoCellAnchor editAs="oneCell">
    <xdr:from>
      <xdr:col>9</xdr:col>
      <xdr:colOff>504825</xdr:colOff>
      <xdr:row>11</xdr:row>
      <xdr:rowOff>57150</xdr:rowOff>
    </xdr:from>
    <xdr:to>
      <xdr:col>19</xdr:col>
      <xdr:colOff>257991</xdr:colOff>
      <xdr:row>30</xdr:row>
      <xdr:rowOff>181497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E2DEB46-DEB1-6B2F-4B86-36F5EAF44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91225" y="2152650"/>
          <a:ext cx="5849166" cy="37438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5</xdr:row>
      <xdr:rowOff>16862</xdr:rowOff>
    </xdr:from>
    <xdr:to>
      <xdr:col>7</xdr:col>
      <xdr:colOff>229566</xdr:colOff>
      <xdr:row>21</xdr:row>
      <xdr:rowOff>162648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599" y="969362"/>
          <a:ext cx="4268167" cy="3193786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4</xdr:row>
      <xdr:rowOff>38100</xdr:rowOff>
    </xdr:from>
    <xdr:to>
      <xdr:col>16</xdr:col>
      <xdr:colOff>19607</xdr:colOff>
      <xdr:row>9</xdr:row>
      <xdr:rowOff>9654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1675" y="800100"/>
          <a:ext cx="3991532" cy="924054"/>
        </a:xfrm>
        <a:prstGeom prst="rect">
          <a:avLst/>
        </a:prstGeom>
      </xdr:spPr>
    </xdr:pic>
    <xdr:clientData/>
  </xdr:twoCellAnchor>
  <xdr:twoCellAnchor editAs="oneCell">
    <xdr:from>
      <xdr:col>9</xdr:col>
      <xdr:colOff>259674</xdr:colOff>
      <xdr:row>11</xdr:row>
      <xdr:rowOff>57150</xdr:rowOff>
    </xdr:from>
    <xdr:to>
      <xdr:col>16</xdr:col>
      <xdr:colOff>581867</xdr:colOff>
      <xdr:row>25</xdr:row>
      <xdr:rowOff>181487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EC1F82-AA26-AE63-BD73-70CC3D6DB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46074" y="2152650"/>
          <a:ext cx="4589393" cy="27913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5</xdr:row>
      <xdr:rowOff>66675</xdr:rowOff>
    </xdr:from>
    <xdr:to>
      <xdr:col>14</xdr:col>
      <xdr:colOff>219516</xdr:colOff>
      <xdr:row>10</xdr:row>
      <xdr:rowOff>152545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1175" y="1019175"/>
          <a:ext cx="3162741" cy="1038370"/>
        </a:xfrm>
        <a:prstGeom prst="rect">
          <a:avLst/>
        </a:prstGeom>
      </xdr:spPr>
    </xdr:pic>
    <xdr:clientData/>
  </xdr:twoCellAnchor>
  <xdr:twoCellAnchor editAs="oneCell">
    <xdr:from>
      <xdr:col>1</xdr:col>
      <xdr:colOff>99668</xdr:colOff>
      <xdr:row>5</xdr:row>
      <xdr:rowOff>85725</xdr:rowOff>
    </xdr:from>
    <xdr:to>
      <xdr:col>6</xdr:col>
      <xdr:colOff>410555</xdr:colOff>
      <xdr:row>18</xdr:row>
      <xdr:rowOff>134087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268" y="1038225"/>
          <a:ext cx="3358887" cy="252486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13</xdr:row>
          <xdr:rowOff>0</xdr:rowOff>
        </xdr:from>
        <xdr:to>
          <xdr:col>15</xdr:col>
          <xdr:colOff>57150</xdr:colOff>
          <xdr:row>29</xdr:row>
          <xdr:rowOff>47625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15</xdr:col>
      <xdr:colOff>600074</xdr:colOff>
      <xdr:row>6</xdr:row>
      <xdr:rowOff>99042</xdr:rowOff>
    </xdr:from>
    <xdr:to>
      <xdr:col>22</xdr:col>
      <xdr:colOff>410429</xdr:colOff>
      <xdr:row>19</xdr:row>
      <xdr:rowOff>57661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F12575-4508-A18F-3C25-452545CB2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44074" y="1242042"/>
          <a:ext cx="4077555" cy="2435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5303-F303-4075-BD1A-9579322EA7F7}">
  <dimension ref="B1:AE77"/>
  <sheetViews>
    <sheetView zoomScale="77" zoomScaleNormal="77" workbookViewId="0">
      <selection activeCell="D11" sqref="D11"/>
    </sheetView>
  </sheetViews>
  <sheetFormatPr defaultRowHeight="15" x14ac:dyDescent="0.25"/>
  <cols>
    <col min="2" max="2" width="10.85546875" bestFit="1" customWidth="1"/>
    <col min="3" max="3" width="23.28515625" bestFit="1" customWidth="1"/>
    <col min="4" max="4" width="23.5703125" bestFit="1" customWidth="1"/>
    <col min="5" max="5" width="28" bestFit="1" customWidth="1"/>
    <col min="6" max="6" width="21" bestFit="1" customWidth="1"/>
    <col min="7" max="7" width="21" customWidth="1"/>
    <col min="8" max="9" width="28" bestFit="1" customWidth="1"/>
    <col min="10" max="10" width="11.140625" customWidth="1"/>
    <col min="11" max="11" width="13.7109375" bestFit="1" customWidth="1"/>
    <col min="12" max="12" width="10.28515625" bestFit="1" customWidth="1"/>
    <col min="13" max="13" width="23.28515625" bestFit="1" customWidth="1"/>
    <col min="14" max="14" width="19" bestFit="1" customWidth="1"/>
    <col min="15" max="15" width="25.140625" bestFit="1" customWidth="1"/>
    <col min="16" max="16" width="19.5703125" bestFit="1" customWidth="1"/>
    <col min="17" max="18" width="18.140625" customWidth="1"/>
    <col min="20" max="20" width="13.5703125" bestFit="1" customWidth="1"/>
    <col min="21" max="21" width="23.28515625" bestFit="1" customWidth="1"/>
    <col min="22" max="22" width="19" bestFit="1" customWidth="1"/>
    <col min="23" max="23" width="22.5703125" bestFit="1" customWidth="1"/>
    <col min="24" max="24" width="13.7109375" bestFit="1" customWidth="1"/>
    <col min="25" max="25" width="15.85546875" bestFit="1" customWidth="1"/>
    <col min="26" max="26" width="20.85546875" bestFit="1" customWidth="1"/>
    <col min="31" max="31" width="12.140625" bestFit="1" customWidth="1"/>
  </cols>
  <sheetData>
    <row r="1" spans="2:31" x14ac:dyDescent="0.25">
      <c r="K1" s="10"/>
      <c r="R1" s="10"/>
    </row>
    <row r="2" spans="2:31" x14ac:dyDescent="0.25">
      <c r="C2" t="s">
        <v>6</v>
      </c>
      <c r="K2" s="10"/>
      <c r="M2" t="s">
        <v>6</v>
      </c>
      <c r="R2" s="10"/>
      <c r="U2" t="s">
        <v>22</v>
      </c>
    </row>
    <row r="3" spans="2:31" x14ac:dyDescent="0.25">
      <c r="C3" s="26" t="s">
        <v>5</v>
      </c>
      <c r="D3" s="26"/>
      <c r="E3" s="26"/>
      <c r="F3" s="26"/>
      <c r="G3" s="26"/>
      <c r="H3" s="2"/>
      <c r="I3" s="2"/>
      <c r="K3" s="10"/>
      <c r="M3" s="26" t="s">
        <v>5</v>
      </c>
      <c r="N3" s="26"/>
      <c r="O3" s="26"/>
      <c r="P3" s="26"/>
      <c r="Q3" s="2"/>
      <c r="R3" s="12"/>
      <c r="U3" s="25" t="s">
        <v>21</v>
      </c>
      <c r="V3" s="25"/>
      <c r="W3" s="25"/>
      <c r="X3" s="25"/>
      <c r="Y3" s="25"/>
    </row>
    <row r="4" spans="2:31" x14ac:dyDescent="0.25">
      <c r="B4" s="3" t="s">
        <v>0</v>
      </c>
      <c r="C4" t="s">
        <v>1</v>
      </c>
      <c r="D4" t="s">
        <v>2</v>
      </c>
      <c r="E4" t="s">
        <v>9</v>
      </c>
      <c r="F4" t="s">
        <v>7</v>
      </c>
      <c r="G4" t="s">
        <v>8</v>
      </c>
      <c r="K4" s="10"/>
      <c r="L4" s="3" t="s">
        <v>3</v>
      </c>
      <c r="M4" t="s">
        <v>1</v>
      </c>
      <c r="N4" t="s">
        <v>2</v>
      </c>
      <c r="O4" t="s">
        <v>16</v>
      </c>
      <c r="P4" t="s">
        <v>15</v>
      </c>
      <c r="Q4" t="s">
        <v>12</v>
      </c>
      <c r="R4" s="10"/>
      <c r="T4" s="3" t="s">
        <v>4</v>
      </c>
      <c r="U4" t="s">
        <v>1</v>
      </c>
      <c r="V4" t="s">
        <v>2</v>
      </c>
      <c r="W4" t="s">
        <v>14</v>
      </c>
      <c r="X4" t="s">
        <v>13</v>
      </c>
      <c r="Y4" t="s">
        <v>8</v>
      </c>
      <c r="Z4" t="s">
        <v>41</v>
      </c>
    </row>
    <row r="5" spans="2:31" x14ac:dyDescent="0.25">
      <c r="B5">
        <v>0</v>
      </c>
      <c r="C5">
        <v>23</v>
      </c>
      <c r="D5">
        <v>0</v>
      </c>
      <c r="E5">
        <f>C5-D5</f>
        <v>23</v>
      </c>
      <c r="F5">
        <v>2.4E-2</v>
      </c>
      <c r="G5">
        <f>F5*1000</f>
        <v>24</v>
      </c>
      <c r="K5" s="10"/>
      <c r="L5">
        <v>0</v>
      </c>
      <c r="M5">
        <v>23</v>
      </c>
      <c r="N5">
        <v>0</v>
      </c>
      <c r="O5">
        <v>23</v>
      </c>
      <c r="P5">
        <v>2.4E-2</v>
      </c>
      <c r="Q5">
        <v>24</v>
      </c>
      <c r="R5" s="10"/>
      <c r="T5">
        <v>0</v>
      </c>
      <c r="U5">
        <v>23</v>
      </c>
      <c r="V5">
        <v>0</v>
      </c>
      <c r="W5">
        <v>23</v>
      </c>
      <c r="X5">
        <v>2.4E-2</v>
      </c>
      <c r="Y5" s="4">
        <v>24</v>
      </c>
      <c r="Z5" s="4">
        <f>AVERAGE(Y5:Y9)</f>
        <v>24.6</v>
      </c>
    </row>
    <row r="6" spans="2:31" x14ac:dyDescent="0.25">
      <c r="B6">
        <v>0</v>
      </c>
      <c r="C6">
        <v>22</v>
      </c>
      <c r="D6">
        <v>0</v>
      </c>
      <c r="E6">
        <f t="shared" ref="E6:E30" si="0">C6-D6</f>
        <v>22</v>
      </c>
      <c r="F6">
        <v>2.7E-2</v>
      </c>
      <c r="G6">
        <f t="shared" ref="G6:G30" si="1">F6*1000</f>
        <v>27</v>
      </c>
      <c r="K6" s="10"/>
      <c r="L6">
        <v>0</v>
      </c>
      <c r="M6">
        <v>22</v>
      </c>
      <c r="N6">
        <v>0</v>
      </c>
      <c r="O6">
        <v>22</v>
      </c>
      <c r="P6">
        <v>2.7E-2</v>
      </c>
      <c r="Q6">
        <v>27</v>
      </c>
      <c r="R6" s="10"/>
      <c r="T6">
        <v>0</v>
      </c>
      <c r="U6">
        <v>22</v>
      </c>
      <c r="V6">
        <v>0</v>
      </c>
      <c r="W6">
        <v>22</v>
      </c>
      <c r="X6">
        <v>2.7E-2</v>
      </c>
      <c r="Y6" s="4">
        <v>27</v>
      </c>
    </row>
    <row r="7" spans="2:31" x14ac:dyDescent="0.25">
      <c r="B7">
        <v>0</v>
      </c>
      <c r="C7">
        <v>21</v>
      </c>
      <c r="D7">
        <v>0</v>
      </c>
      <c r="E7">
        <f t="shared" si="0"/>
        <v>21</v>
      </c>
      <c r="F7">
        <v>2.4E-2</v>
      </c>
      <c r="G7">
        <f t="shared" si="1"/>
        <v>24</v>
      </c>
      <c r="K7" s="10"/>
      <c r="L7">
        <v>0</v>
      </c>
      <c r="M7">
        <v>21</v>
      </c>
      <c r="N7">
        <v>0</v>
      </c>
      <c r="O7">
        <v>21</v>
      </c>
      <c r="P7">
        <v>2.4E-2</v>
      </c>
      <c r="Q7">
        <v>24</v>
      </c>
      <c r="R7" s="10"/>
      <c r="T7">
        <v>0</v>
      </c>
      <c r="U7">
        <v>21</v>
      </c>
      <c r="V7">
        <v>0</v>
      </c>
      <c r="W7">
        <v>21</v>
      </c>
      <c r="X7">
        <v>2.4E-2</v>
      </c>
      <c r="Y7" s="4">
        <v>24</v>
      </c>
    </row>
    <row r="8" spans="2:31" x14ac:dyDescent="0.25">
      <c r="B8">
        <v>0</v>
      </c>
      <c r="C8">
        <v>19</v>
      </c>
      <c r="D8">
        <v>0</v>
      </c>
      <c r="E8">
        <f t="shared" si="0"/>
        <v>19</v>
      </c>
      <c r="F8">
        <v>2.5000000000000001E-2</v>
      </c>
      <c r="G8">
        <f t="shared" si="1"/>
        <v>25</v>
      </c>
      <c r="H8" s="9" t="s">
        <v>0</v>
      </c>
      <c r="K8" s="10"/>
      <c r="L8">
        <v>0</v>
      </c>
      <c r="M8">
        <v>19</v>
      </c>
      <c r="N8">
        <v>0</v>
      </c>
      <c r="O8">
        <v>19</v>
      </c>
      <c r="P8">
        <v>2.5000000000000001E-2</v>
      </c>
      <c r="Q8">
        <v>25</v>
      </c>
      <c r="R8" s="10"/>
      <c r="T8">
        <v>0</v>
      </c>
      <c r="U8">
        <v>19</v>
      </c>
      <c r="V8">
        <v>0</v>
      </c>
      <c r="W8">
        <v>19</v>
      </c>
      <c r="X8">
        <v>2.5000000000000001E-2</v>
      </c>
      <c r="Y8" s="4">
        <v>25</v>
      </c>
    </row>
    <row r="9" spans="2:31" x14ac:dyDescent="0.25">
      <c r="B9">
        <v>0</v>
      </c>
      <c r="C9">
        <v>20</v>
      </c>
      <c r="D9">
        <v>0</v>
      </c>
      <c r="E9">
        <f t="shared" si="0"/>
        <v>20</v>
      </c>
      <c r="F9">
        <v>2.3E-2</v>
      </c>
      <c r="G9">
        <f t="shared" si="1"/>
        <v>23</v>
      </c>
      <c r="H9" s="3" t="s">
        <v>11</v>
      </c>
      <c r="I9" t="s">
        <v>46</v>
      </c>
      <c r="J9" t="s">
        <v>45</v>
      </c>
      <c r="K9" s="10"/>
      <c r="L9">
        <v>0</v>
      </c>
      <c r="M9">
        <v>20</v>
      </c>
      <c r="N9">
        <v>0</v>
      </c>
      <c r="O9">
        <v>20</v>
      </c>
      <c r="P9">
        <v>2.3E-2</v>
      </c>
      <c r="Q9">
        <v>23</v>
      </c>
      <c r="R9" s="10"/>
      <c r="T9">
        <v>0</v>
      </c>
      <c r="U9">
        <v>20</v>
      </c>
      <c r="V9">
        <v>0</v>
      </c>
      <c r="W9">
        <v>20</v>
      </c>
      <c r="X9">
        <v>2.3E-2</v>
      </c>
      <c r="Y9" s="4">
        <v>23</v>
      </c>
      <c r="AC9" t="s">
        <v>48</v>
      </c>
      <c r="AD9" t="s">
        <v>47</v>
      </c>
      <c r="AE9" t="s">
        <v>45</v>
      </c>
    </row>
    <row r="10" spans="2:31" x14ac:dyDescent="0.25">
      <c r="B10">
        <v>0</v>
      </c>
      <c r="C10">
        <v>16</v>
      </c>
      <c r="D10">
        <v>0</v>
      </c>
      <c r="E10">
        <f t="shared" si="0"/>
        <v>16</v>
      </c>
      <c r="F10">
        <v>3.5000000000000003E-2</v>
      </c>
      <c r="G10">
        <f t="shared" si="1"/>
        <v>35</v>
      </c>
      <c r="H10">
        <v>0</v>
      </c>
      <c r="I10" s="23">
        <f>AVERAGE(E5:E9)</f>
        <v>21</v>
      </c>
      <c r="J10">
        <v>0</v>
      </c>
      <c r="K10" s="10"/>
      <c r="L10">
        <v>0</v>
      </c>
      <c r="M10">
        <v>16</v>
      </c>
      <c r="N10">
        <v>0</v>
      </c>
      <c r="O10">
        <v>16</v>
      </c>
      <c r="P10">
        <v>3.5000000000000003E-2</v>
      </c>
      <c r="Q10">
        <v>35</v>
      </c>
      <c r="R10" s="10"/>
      <c r="T10">
        <v>0.1</v>
      </c>
      <c r="U10">
        <f>V10+W10</f>
        <v>5</v>
      </c>
      <c r="V10">
        <v>1</v>
      </c>
      <c r="W10">
        <v>4</v>
      </c>
      <c r="X10">
        <v>1.2E-2</v>
      </c>
      <c r="Y10" s="4">
        <f t="shared" ref="Y10:Y27" si="2">X10*1000</f>
        <v>12</v>
      </c>
      <c r="Z10">
        <f>(100-(Y10*100)/16.6)</f>
        <v>27.710843373493987</v>
      </c>
      <c r="AA10">
        <v>0.1</v>
      </c>
      <c r="AC10">
        <v>0</v>
      </c>
      <c r="AD10">
        <f>AVERAGE(U5:U9)</f>
        <v>21</v>
      </c>
      <c r="AE10">
        <v>0</v>
      </c>
    </row>
    <row r="11" spans="2:31" x14ac:dyDescent="0.25">
      <c r="B11">
        <v>0.1</v>
      </c>
      <c r="C11">
        <v>15</v>
      </c>
      <c r="D11">
        <v>7</v>
      </c>
      <c r="E11">
        <f t="shared" si="0"/>
        <v>8</v>
      </c>
      <c r="F11">
        <v>2.7E-2</v>
      </c>
      <c r="G11">
        <f t="shared" si="1"/>
        <v>27</v>
      </c>
      <c r="H11">
        <v>0.1</v>
      </c>
      <c r="I11" s="23">
        <f>AVERAGE(C11:C13)</f>
        <v>17</v>
      </c>
      <c r="J11">
        <f>AVERAGE(D11:D13)</f>
        <v>7</v>
      </c>
      <c r="K11" s="10"/>
      <c r="L11">
        <v>0.1</v>
      </c>
      <c r="M11">
        <v>8</v>
      </c>
      <c r="N11">
        <v>8</v>
      </c>
      <c r="O11">
        <f>M11-N11</f>
        <v>0</v>
      </c>
      <c r="P11">
        <v>0.01</v>
      </c>
      <c r="Q11">
        <f>P11*1000</f>
        <v>10</v>
      </c>
      <c r="R11" s="10"/>
      <c r="T11">
        <v>0.1</v>
      </c>
      <c r="U11">
        <f t="shared" ref="U11:U27" si="3">V11+W11</f>
        <v>5</v>
      </c>
      <c r="V11">
        <v>2</v>
      </c>
      <c r="W11">
        <v>3</v>
      </c>
      <c r="X11">
        <v>0.01</v>
      </c>
      <c r="Y11" s="4">
        <f t="shared" si="2"/>
        <v>10</v>
      </c>
      <c r="Z11">
        <f t="shared" ref="Z11:Z27" si="4">(100-(Y11*100)/16.6)</f>
        <v>39.759036144578317</v>
      </c>
      <c r="AA11">
        <v>0.1</v>
      </c>
      <c r="AC11">
        <v>0.1</v>
      </c>
      <c r="AD11">
        <f>AVERAGE(U10:U12)</f>
        <v>5</v>
      </c>
      <c r="AE11">
        <f>AVERAGE(V10:V12)</f>
        <v>1.6666666666666667</v>
      </c>
    </row>
    <row r="12" spans="2:31" x14ac:dyDescent="0.25">
      <c r="B12">
        <v>0.1</v>
      </c>
      <c r="C12">
        <v>20</v>
      </c>
      <c r="D12">
        <v>7</v>
      </c>
      <c r="E12">
        <f t="shared" si="0"/>
        <v>13</v>
      </c>
      <c r="F12">
        <v>2.7E-2</v>
      </c>
      <c r="G12">
        <f t="shared" si="1"/>
        <v>27</v>
      </c>
      <c r="H12">
        <v>1.07</v>
      </c>
      <c r="I12" s="23">
        <f>AVERAGE(C14:C16)</f>
        <v>17.666666666666668</v>
      </c>
      <c r="J12">
        <f>AVERAGE(D14:D16)</f>
        <v>9.6666666666666661</v>
      </c>
      <c r="K12" s="10"/>
      <c r="L12">
        <v>0.1</v>
      </c>
      <c r="M12">
        <v>8</v>
      </c>
      <c r="N12">
        <v>8</v>
      </c>
      <c r="O12">
        <f t="shared" ref="O12:O28" si="5">M12-N12</f>
        <v>0</v>
      </c>
      <c r="P12">
        <v>5.0000000000000001E-3</v>
      </c>
      <c r="Q12">
        <f t="shared" ref="Q12:Q28" si="6">P12*1000</f>
        <v>5</v>
      </c>
      <c r="R12" s="10"/>
      <c r="T12">
        <v>0.1</v>
      </c>
      <c r="U12">
        <f t="shared" si="3"/>
        <v>5</v>
      </c>
      <c r="V12">
        <v>2</v>
      </c>
      <c r="W12">
        <v>3</v>
      </c>
      <c r="X12">
        <v>1.0999999999999999E-2</v>
      </c>
      <c r="Y12" s="4">
        <f t="shared" si="2"/>
        <v>11</v>
      </c>
      <c r="Z12">
        <f t="shared" si="4"/>
        <v>33.734939759036152</v>
      </c>
      <c r="AA12">
        <v>0.1</v>
      </c>
      <c r="AC12">
        <v>1.07</v>
      </c>
      <c r="AD12">
        <f>AVERAGE(U13:U15)</f>
        <v>4</v>
      </c>
      <c r="AE12">
        <f>AVERAGE(V13:V15)</f>
        <v>2</v>
      </c>
    </row>
    <row r="13" spans="2:31" x14ac:dyDescent="0.25">
      <c r="B13">
        <v>0.1</v>
      </c>
      <c r="C13">
        <v>16</v>
      </c>
      <c r="D13">
        <v>7</v>
      </c>
      <c r="E13">
        <f t="shared" si="0"/>
        <v>9</v>
      </c>
      <c r="F13">
        <v>1.9E-2</v>
      </c>
      <c r="G13">
        <f t="shared" si="1"/>
        <v>19</v>
      </c>
      <c r="H13">
        <v>3.44</v>
      </c>
      <c r="I13" s="23">
        <f>AVERAGE(C17:C19)</f>
        <v>11.666666666666666</v>
      </c>
      <c r="J13">
        <f>AVERAGE(D17:D19)</f>
        <v>9.3333333333333339</v>
      </c>
      <c r="K13" s="10"/>
      <c r="L13">
        <v>0.1</v>
      </c>
      <c r="M13">
        <v>8</v>
      </c>
      <c r="N13">
        <v>8</v>
      </c>
      <c r="O13">
        <f t="shared" si="5"/>
        <v>0</v>
      </c>
      <c r="P13">
        <v>1.2999999999999999E-2</v>
      </c>
      <c r="Q13">
        <f t="shared" si="6"/>
        <v>13</v>
      </c>
      <c r="R13" s="10"/>
      <c r="T13">
        <v>1.07</v>
      </c>
      <c r="U13">
        <f t="shared" si="3"/>
        <v>4</v>
      </c>
      <c r="V13">
        <v>1</v>
      </c>
      <c r="W13">
        <v>3</v>
      </c>
      <c r="X13">
        <v>0.01</v>
      </c>
      <c r="Y13" s="4">
        <f t="shared" si="2"/>
        <v>10</v>
      </c>
      <c r="Z13">
        <f t="shared" si="4"/>
        <v>39.759036144578317</v>
      </c>
      <c r="AA13">
        <v>1.07</v>
      </c>
      <c r="AC13">
        <v>3.44</v>
      </c>
      <c r="AD13">
        <f>AVERAGE(U16:U18)</f>
        <v>4</v>
      </c>
      <c r="AE13">
        <f>AVERAGE(V16:V18)</f>
        <v>2.6666666666666665</v>
      </c>
    </row>
    <row r="14" spans="2:31" x14ac:dyDescent="0.25">
      <c r="B14">
        <v>1.07</v>
      </c>
      <c r="C14">
        <v>17</v>
      </c>
      <c r="D14">
        <v>10</v>
      </c>
      <c r="E14">
        <f t="shared" si="0"/>
        <v>7</v>
      </c>
      <c r="F14">
        <v>2.1999999999999999E-2</v>
      </c>
      <c r="G14">
        <f t="shared" si="1"/>
        <v>22</v>
      </c>
      <c r="H14">
        <v>11.16</v>
      </c>
      <c r="I14" s="23">
        <f>AVERAGE(C20:C22)</f>
        <v>9.3333333333333339</v>
      </c>
      <c r="J14">
        <f>AVERAGE(D20:D22)</f>
        <v>9.3333333333333339</v>
      </c>
      <c r="K14" s="10"/>
      <c r="L14">
        <v>1.07</v>
      </c>
      <c r="M14">
        <v>10</v>
      </c>
      <c r="N14">
        <v>10</v>
      </c>
      <c r="O14">
        <f t="shared" si="5"/>
        <v>0</v>
      </c>
      <c r="P14">
        <v>2.1000000000000001E-2</v>
      </c>
      <c r="Q14">
        <f t="shared" si="6"/>
        <v>21</v>
      </c>
      <c r="R14" s="10"/>
      <c r="T14">
        <v>1.07</v>
      </c>
      <c r="U14">
        <f t="shared" si="3"/>
        <v>4</v>
      </c>
      <c r="V14">
        <v>3</v>
      </c>
      <c r="W14">
        <v>1</v>
      </c>
      <c r="X14">
        <v>1.0999999999999999E-2</v>
      </c>
      <c r="Y14" s="4">
        <f t="shared" si="2"/>
        <v>11</v>
      </c>
      <c r="Z14">
        <f t="shared" si="4"/>
        <v>33.734939759036152</v>
      </c>
      <c r="AA14">
        <v>1.07</v>
      </c>
      <c r="AC14">
        <v>11.16</v>
      </c>
      <c r="AD14">
        <f>AVERAGE(U19:U21)</f>
        <v>4.666666666666667</v>
      </c>
      <c r="AE14">
        <f>AVERAGE(V19:V21)</f>
        <v>2.6666666666666665</v>
      </c>
    </row>
    <row r="15" spans="2:31" x14ac:dyDescent="0.25">
      <c r="B15">
        <v>1.07</v>
      </c>
      <c r="C15">
        <v>23</v>
      </c>
      <c r="D15">
        <v>10</v>
      </c>
      <c r="E15">
        <f t="shared" si="0"/>
        <v>13</v>
      </c>
      <c r="F15">
        <v>2.1000000000000001E-2</v>
      </c>
      <c r="G15">
        <f t="shared" si="1"/>
        <v>21</v>
      </c>
      <c r="H15">
        <v>36.4</v>
      </c>
      <c r="I15" s="23">
        <f>AVERAGE(C23:C25)</f>
        <v>7.333333333333333</v>
      </c>
      <c r="J15">
        <f>AVERAGE(D23:D25)</f>
        <v>7.333333333333333</v>
      </c>
      <c r="K15" s="10"/>
      <c r="L15">
        <v>1.07</v>
      </c>
      <c r="M15">
        <v>7</v>
      </c>
      <c r="N15">
        <v>7</v>
      </c>
      <c r="O15">
        <f t="shared" si="5"/>
        <v>0</v>
      </c>
      <c r="P15">
        <v>3.3000000000000002E-2</v>
      </c>
      <c r="Q15">
        <f t="shared" si="6"/>
        <v>33</v>
      </c>
      <c r="R15" s="10"/>
      <c r="T15">
        <v>1.07</v>
      </c>
      <c r="U15">
        <f t="shared" si="3"/>
        <v>4</v>
      </c>
      <c r="V15">
        <v>2</v>
      </c>
      <c r="W15">
        <v>2</v>
      </c>
      <c r="X15">
        <v>1.2E-2</v>
      </c>
      <c r="Y15" s="4">
        <f t="shared" si="2"/>
        <v>12</v>
      </c>
      <c r="Z15">
        <f t="shared" si="4"/>
        <v>27.710843373493987</v>
      </c>
      <c r="AA15">
        <v>1.07</v>
      </c>
      <c r="AC15">
        <v>36.4</v>
      </c>
      <c r="AD15">
        <f>AVERAGE(U22:U24)</f>
        <v>4.666666666666667</v>
      </c>
      <c r="AE15">
        <f>AVERAGE(V22:V24)</f>
        <v>2.6666666666666665</v>
      </c>
    </row>
    <row r="16" spans="2:31" x14ac:dyDescent="0.25">
      <c r="B16">
        <v>1.07</v>
      </c>
      <c r="C16">
        <v>13</v>
      </c>
      <c r="D16">
        <v>9</v>
      </c>
      <c r="E16">
        <f t="shared" si="0"/>
        <v>4</v>
      </c>
      <c r="F16">
        <v>0.02</v>
      </c>
      <c r="G16">
        <f t="shared" si="1"/>
        <v>20</v>
      </c>
      <c r="H16">
        <v>118</v>
      </c>
      <c r="I16" s="23">
        <f>AVERAGE(C26:C28)</f>
        <v>6.666666666666667</v>
      </c>
      <c r="J16">
        <f>AVERAGE(D26:D28)</f>
        <v>6.666666666666667</v>
      </c>
      <c r="K16" s="10"/>
      <c r="L16">
        <v>1.07</v>
      </c>
      <c r="M16">
        <v>7</v>
      </c>
      <c r="N16">
        <v>7</v>
      </c>
      <c r="O16">
        <f t="shared" si="5"/>
        <v>0</v>
      </c>
      <c r="P16">
        <v>1.7000000000000001E-2</v>
      </c>
      <c r="Q16">
        <f t="shared" si="6"/>
        <v>17</v>
      </c>
      <c r="R16" s="10"/>
      <c r="T16">
        <v>3.44</v>
      </c>
      <c r="U16">
        <f t="shared" si="3"/>
        <v>4</v>
      </c>
      <c r="V16">
        <v>2</v>
      </c>
      <c r="W16">
        <v>2</v>
      </c>
      <c r="X16">
        <v>0.01</v>
      </c>
      <c r="Y16" s="4">
        <f t="shared" si="2"/>
        <v>10</v>
      </c>
      <c r="Z16">
        <f t="shared" si="4"/>
        <v>39.759036144578317</v>
      </c>
      <c r="AA16">
        <v>3.44</v>
      </c>
      <c r="AC16">
        <v>118</v>
      </c>
      <c r="AD16">
        <f>AVERAGE(U25:U27)</f>
        <v>5.333333333333333</v>
      </c>
      <c r="AE16">
        <f>AVERAGE(V25:V27)</f>
        <v>3.6666666666666665</v>
      </c>
    </row>
    <row r="17" spans="2:27" x14ac:dyDescent="0.25">
      <c r="B17">
        <v>3.44</v>
      </c>
      <c r="C17">
        <v>15</v>
      </c>
      <c r="D17">
        <v>13</v>
      </c>
      <c r="E17">
        <f t="shared" si="0"/>
        <v>2</v>
      </c>
      <c r="F17">
        <v>2.1000000000000001E-2</v>
      </c>
      <c r="G17">
        <f t="shared" si="1"/>
        <v>21</v>
      </c>
      <c r="H17" s="3" t="s">
        <v>12</v>
      </c>
      <c r="I17" s="4"/>
      <c r="K17" s="10"/>
      <c r="L17">
        <v>3.44</v>
      </c>
      <c r="M17">
        <v>7</v>
      </c>
      <c r="N17">
        <v>7</v>
      </c>
      <c r="O17">
        <f t="shared" si="5"/>
        <v>0</v>
      </c>
      <c r="P17">
        <v>1.6E-2</v>
      </c>
      <c r="Q17">
        <f t="shared" si="6"/>
        <v>16</v>
      </c>
      <c r="R17" s="10"/>
      <c r="T17">
        <v>3.44</v>
      </c>
      <c r="U17">
        <f t="shared" si="3"/>
        <v>4</v>
      </c>
      <c r="V17">
        <v>3</v>
      </c>
      <c r="W17">
        <v>1</v>
      </c>
      <c r="X17">
        <v>8.9999999999999993E-3</v>
      </c>
      <c r="Y17" s="4">
        <f t="shared" si="2"/>
        <v>9</v>
      </c>
      <c r="Z17">
        <f t="shared" si="4"/>
        <v>45.78313253012049</v>
      </c>
      <c r="AA17">
        <v>3.44</v>
      </c>
    </row>
    <row r="18" spans="2:27" x14ac:dyDescent="0.25">
      <c r="B18">
        <v>3.44</v>
      </c>
      <c r="C18">
        <v>13</v>
      </c>
      <c r="D18">
        <v>9</v>
      </c>
      <c r="E18">
        <v>4</v>
      </c>
      <c r="F18">
        <v>0.02</v>
      </c>
      <c r="G18">
        <f t="shared" si="1"/>
        <v>20</v>
      </c>
      <c r="H18">
        <v>0</v>
      </c>
      <c r="I18" s="4">
        <f>AVERAGE(G5:G7)</f>
        <v>25</v>
      </c>
      <c r="J18">
        <f>_xlfn.STDEV.S(G5:G9)</f>
        <v>1.5165750888103102</v>
      </c>
      <c r="K18" s="10"/>
      <c r="L18">
        <v>3.44</v>
      </c>
      <c r="M18">
        <v>6</v>
      </c>
      <c r="N18">
        <v>6</v>
      </c>
      <c r="O18">
        <f t="shared" si="5"/>
        <v>0</v>
      </c>
      <c r="P18">
        <v>6.0000000000000001E-3</v>
      </c>
      <c r="Q18">
        <f t="shared" si="6"/>
        <v>6</v>
      </c>
      <c r="R18" s="10"/>
      <c r="T18">
        <v>3.44</v>
      </c>
      <c r="U18">
        <f t="shared" si="3"/>
        <v>4</v>
      </c>
      <c r="V18">
        <v>3</v>
      </c>
      <c r="W18">
        <v>1</v>
      </c>
      <c r="X18">
        <v>0.01</v>
      </c>
      <c r="Y18" s="4">
        <f t="shared" si="2"/>
        <v>10</v>
      </c>
      <c r="Z18">
        <f t="shared" si="4"/>
        <v>39.759036144578317</v>
      </c>
      <c r="AA18">
        <v>3.44</v>
      </c>
    </row>
    <row r="19" spans="2:27" x14ac:dyDescent="0.25">
      <c r="B19">
        <v>3.44</v>
      </c>
      <c r="C19">
        <v>7</v>
      </c>
      <c r="D19">
        <v>6</v>
      </c>
      <c r="E19">
        <f t="shared" si="0"/>
        <v>1</v>
      </c>
      <c r="F19">
        <v>2.1999999999999999E-2</v>
      </c>
      <c r="G19">
        <f t="shared" si="1"/>
        <v>22</v>
      </c>
      <c r="H19">
        <v>0.1</v>
      </c>
      <c r="I19" s="4">
        <f>AVERAGE(G11:G13)</f>
        <v>24.333333333333332</v>
      </c>
      <c r="J19" s="4">
        <f>_xlfn.STDEV.S(G11:G13)</f>
        <v>4.6188021535170103</v>
      </c>
      <c r="K19" s="11"/>
      <c r="L19">
        <v>3.44</v>
      </c>
      <c r="M19">
        <v>9</v>
      </c>
      <c r="N19">
        <v>9</v>
      </c>
      <c r="O19">
        <f t="shared" si="5"/>
        <v>0</v>
      </c>
      <c r="P19">
        <v>1.7999999999999999E-2</v>
      </c>
      <c r="Q19">
        <f t="shared" si="6"/>
        <v>18</v>
      </c>
      <c r="R19" s="10"/>
      <c r="T19">
        <v>11.16</v>
      </c>
      <c r="U19">
        <f t="shared" si="3"/>
        <v>5</v>
      </c>
      <c r="V19">
        <v>2</v>
      </c>
      <c r="W19">
        <v>3</v>
      </c>
      <c r="X19">
        <v>9.9000000000000008E-3</v>
      </c>
      <c r="Y19" s="4">
        <f t="shared" si="2"/>
        <v>9.9</v>
      </c>
      <c r="Z19">
        <f t="shared" si="4"/>
        <v>40.361445783132538</v>
      </c>
      <c r="AA19">
        <v>11.16</v>
      </c>
    </row>
    <row r="20" spans="2:27" x14ac:dyDescent="0.25">
      <c r="B20">
        <v>11.16</v>
      </c>
      <c r="C20">
        <v>9</v>
      </c>
      <c r="D20">
        <v>9</v>
      </c>
      <c r="E20">
        <f t="shared" si="0"/>
        <v>0</v>
      </c>
      <c r="F20">
        <v>1.4999999999999999E-2</v>
      </c>
      <c r="G20">
        <f t="shared" si="1"/>
        <v>15</v>
      </c>
      <c r="H20">
        <v>1.07</v>
      </c>
      <c r="I20" s="4">
        <f>AVERAGE(G14:G16)</f>
        <v>21</v>
      </c>
      <c r="J20">
        <f>_xlfn.STDEV.S(G14:G16)</f>
        <v>1</v>
      </c>
      <c r="K20" s="10"/>
      <c r="L20">
        <v>11.16</v>
      </c>
      <c r="M20">
        <v>9</v>
      </c>
      <c r="N20">
        <v>9</v>
      </c>
      <c r="O20">
        <f t="shared" si="5"/>
        <v>0</v>
      </c>
      <c r="P20">
        <v>5.0000000000000001E-3</v>
      </c>
      <c r="Q20">
        <f t="shared" si="6"/>
        <v>5</v>
      </c>
      <c r="R20" s="10"/>
      <c r="T20">
        <v>11.16</v>
      </c>
      <c r="U20">
        <f t="shared" si="3"/>
        <v>4</v>
      </c>
      <c r="V20">
        <v>3</v>
      </c>
      <c r="W20">
        <v>1</v>
      </c>
      <c r="X20">
        <v>1.0999999999999999E-2</v>
      </c>
      <c r="Y20" s="4">
        <f t="shared" si="2"/>
        <v>11</v>
      </c>
      <c r="Z20">
        <f t="shared" si="4"/>
        <v>33.734939759036152</v>
      </c>
      <c r="AA20">
        <v>11.16</v>
      </c>
    </row>
    <row r="21" spans="2:27" x14ac:dyDescent="0.25">
      <c r="B21">
        <v>11.16</v>
      </c>
      <c r="C21">
        <v>10</v>
      </c>
      <c r="D21">
        <v>10</v>
      </c>
      <c r="E21">
        <f t="shared" si="0"/>
        <v>0</v>
      </c>
      <c r="F21">
        <v>1.4E-2</v>
      </c>
      <c r="G21">
        <f t="shared" si="1"/>
        <v>14</v>
      </c>
      <c r="H21">
        <v>3.44</v>
      </c>
      <c r="I21" s="4">
        <f>AVERAGE(G17:G19)</f>
        <v>21</v>
      </c>
      <c r="J21">
        <f>_xlfn.STDEV.S(G17:G19)</f>
        <v>1</v>
      </c>
      <c r="K21" s="10"/>
      <c r="L21">
        <v>11.16</v>
      </c>
      <c r="M21">
        <v>7</v>
      </c>
      <c r="N21">
        <v>7</v>
      </c>
      <c r="O21">
        <f t="shared" si="5"/>
        <v>0</v>
      </c>
      <c r="P21">
        <v>8.0000000000000002E-3</v>
      </c>
      <c r="Q21">
        <f t="shared" si="6"/>
        <v>8</v>
      </c>
      <c r="R21" s="10"/>
      <c r="T21">
        <v>11.16</v>
      </c>
      <c r="U21">
        <f t="shared" si="3"/>
        <v>5</v>
      </c>
      <c r="V21">
        <v>3</v>
      </c>
      <c r="W21">
        <v>2</v>
      </c>
      <c r="X21">
        <v>8.0000000000000002E-3</v>
      </c>
      <c r="Y21" s="4">
        <f t="shared" si="2"/>
        <v>8</v>
      </c>
      <c r="Z21">
        <f t="shared" si="4"/>
        <v>51.807228915662655</v>
      </c>
      <c r="AA21">
        <v>11.16</v>
      </c>
    </row>
    <row r="22" spans="2:27" x14ac:dyDescent="0.25">
      <c r="B22">
        <v>11.16</v>
      </c>
      <c r="C22">
        <v>9</v>
      </c>
      <c r="D22">
        <v>9</v>
      </c>
      <c r="E22">
        <f t="shared" si="0"/>
        <v>0</v>
      </c>
      <c r="F22">
        <v>1.4999999999999999E-2</v>
      </c>
      <c r="G22">
        <f t="shared" si="1"/>
        <v>15</v>
      </c>
      <c r="H22">
        <v>11.16</v>
      </c>
      <c r="I22" s="4">
        <f>AVERAGE(G20:G22)</f>
        <v>14.666666666666666</v>
      </c>
      <c r="J22">
        <f>_xlfn.STDEV.S(G20:G22)</f>
        <v>0.57735026918962573</v>
      </c>
      <c r="K22" s="10"/>
      <c r="L22">
        <v>11.16</v>
      </c>
      <c r="M22">
        <v>9</v>
      </c>
      <c r="N22">
        <v>9</v>
      </c>
      <c r="O22">
        <f t="shared" si="5"/>
        <v>0</v>
      </c>
      <c r="P22">
        <v>8.0000000000000002E-3</v>
      </c>
      <c r="Q22">
        <f t="shared" si="6"/>
        <v>8</v>
      </c>
      <c r="R22" s="10"/>
      <c r="T22">
        <v>36.4</v>
      </c>
      <c r="U22">
        <f t="shared" si="3"/>
        <v>4</v>
      </c>
      <c r="V22">
        <v>3</v>
      </c>
      <c r="W22">
        <v>1</v>
      </c>
      <c r="X22">
        <v>8.0000000000000002E-3</v>
      </c>
      <c r="Y22" s="4">
        <f t="shared" si="2"/>
        <v>8</v>
      </c>
      <c r="Z22">
        <f t="shared" si="4"/>
        <v>51.807228915662655</v>
      </c>
      <c r="AA22">
        <v>36.4</v>
      </c>
    </row>
    <row r="23" spans="2:27" x14ac:dyDescent="0.25">
      <c r="B23">
        <v>36.4</v>
      </c>
      <c r="C23">
        <v>7</v>
      </c>
      <c r="D23">
        <v>7</v>
      </c>
      <c r="E23">
        <f t="shared" si="0"/>
        <v>0</v>
      </c>
      <c r="F23">
        <v>1.6E-2</v>
      </c>
      <c r="G23">
        <f t="shared" si="1"/>
        <v>16</v>
      </c>
      <c r="H23">
        <v>36.4</v>
      </c>
      <c r="I23" s="4">
        <f>AVERAGE(G24:G26)</f>
        <v>11</v>
      </c>
      <c r="J23">
        <f>_xlfn.STDEV.S(G23:G25)</f>
        <v>2.0816659994661282</v>
      </c>
      <c r="K23" s="10"/>
      <c r="L23">
        <v>36.4</v>
      </c>
      <c r="M23">
        <v>8</v>
      </c>
      <c r="N23">
        <v>8</v>
      </c>
      <c r="O23">
        <f t="shared" si="5"/>
        <v>0</v>
      </c>
      <c r="P23">
        <v>1.4999999999999999E-2</v>
      </c>
      <c r="Q23">
        <f t="shared" si="6"/>
        <v>15</v>
      </c>
      <c r="R23" s="10"/>
      <c r="T23">
        <v>36.4</v>
      </c>
      <c r="U23">
        <f t="shared" si="3"/>
        <v>6</v>
      </c>
      <c r="V23">
        <v>3</v>
      </c>
      <c r="W23">
        <v>3</v>
      </c>
      <c r="X23">
        <v>8.0000000000000002E-3</v>
      </c>
      <c r="Y23" s="4">
        <f t="shared" si="2"/>
        <v>8</v>
      </c>
      <c r="Z23">
        <f t="shared" si="4"/>
        <v>51.807228915662655</v>
      </c>
      <c r="AA23">
        <v>36.4</v>
      </c>
    </row>
    <row r="24" spans="2:27" x14ac:dyDescent="0.25">
      <c r="B24">
        <v>36.4</v>
      </c>
      <c r="C24">
        <v>7</v>
      </c>
      <c r="D24">
        <v>7</v>
      </c>
      <c r="E24">
        <f t="shared" si="0"/>
        <v>0</v>
      </c>
      <c r="F24">
        <v>1.7000000000000001E-2</v>
      </c>
      <c r="G24">
        <f t="shared" si="1"/>
        <v>17</v>
      </c>
      <c r="H24">
        <v>118</v>
      </c>
      <c r="I24" s="4">
        <f>AVERAGE(G26:G28)</f>
        <v>5.666666666666667</v>
      </c>
      <c r="J24">
        <f>_xlfn.STDEV.S(G26:G28)</f>
        <v>2.5166114784235836</v>
      </c>
      <c r="K24" s="10"/>
      <c r="L24">
        <v>36.4</v>
      </c>
      <c r="M24">
        <v>8</v>
      </c>
      <c r="N24">
        <v>8</v>
      </c>
      <c r="O24">
        <f t="shared" si="5"/>
        <v>0</v>
      </c>
      <c r="P24">
        <v>2.1999999999999999E-2</v>
      </c>
      <c r="Q24">
        <f t="shared" si="6"/>
        <v>22</v>
      </c>
      <c r="R24" s="10"/>
      <c r="T24">
        <v>36.4</v>
      </c>
      <c r="U24">
        <f t="shared" si="3"/>
        <v>4</v>
      </c>
      <c r="V24">
        <v>2</v>
      </c>
      <c r="W24">
        <v>2</v>
      </c>
      <c r="X24">
        <v>8.0000000000000002E-3</v>
      </c>
      <c r="Y24" s="4">
        <f t="shared" si="2"/>
        <v>8</v>
      </c>
      <c r="Z24">
        <f t="shared" si="4"/>
        <v>51.807228915662655</v>
      </c>
      <c r="AA24">
        <v>36.4</v>
      </c>
    </row>
    <row r="25" spans="2:27" x14ac:dyDescent="0.25">
      <c r="B25">
        <v>36.4</v>
      </c>
      <c r="C25">
        <v>8</v>
      </c>
      <c r="D25">
        <v>8</v>
      </c>
      <c r="E25">
        <f t="shared" si="0"/>
        <v>0</v>
      </c>
      <c r="F25">
        <v>1.2999999999999999E-2</v>
      </c>
      <c r="G25">
        <f t="shared" si="1"/>
        <v>13</v>
      </c>
      <c r="K25" s="10"/>
      <c r="L25">
        <v>36.4</v>
      </c>
      <c r="M25">
        <v>8</v>
      </c>
      <c r="N25">
        <v>8</v>
      </c>
      <c r="O25">
        <f t="shared" si="5"/>
        <v>0</v>
      </c>
      <c r="P25">
        <v>7.0000000000000001E-3</v>
      </c>
      <c r="Q25">
        <f t="shared" si="6"/>
        <v>7</v>
      </c>
      <c r="R25" s="10"/>
      <c r="T25">
        <v>118</v>
      </c>
      <c r="U25">
        <f t="shared" si="3"/>
        <v>5</v>
      </c>
      <c r="V25">
        <v>4</v>
      </c>
      <c r="W25">
        <v>1</v>
      </c>
      <c r="X25">
        <v>8.9999999999999993E-3</v>
      </c>
      <c r="Y25" s="4">
        <f t="shared" si="2"/>
        <v>9</v>
      </c>
      <c r="Z25">
        <f t="shared" si="4"/>
        <v>45.78313253012049</v>
      </c>
      <c r="AA25">
        <v>118</v>
      </c>
    </row>
    <row r="26" spans="2:27" x14ac:dyDescent="0.25">
      <c r="B26">
        <v>118</v>
      </c>
      <c r="C26">
        <v>9</v>
      </c>
      <c r="D26">
        <v>9</v>
      </c>
      <c r="E26">
        <f t="shared" si="0"/>
        <v>0</v>
      </c>
      <c r="F26">
        <v>3.0000000000000001E-3</v>
      </c>
      <c r="G26">
        <f t="shared" si="1"/>
        <v>3</v>
      </c>
      <c r="K26" s="10"/>
      <c r="L26">
        <v>118</v>
      </c>
      <c r="M26">
        <v>9</v>
      </c>
      <c r="N26">
        <v>9</v>
      </c>
      <c r="O26">
        <f t="shared" si="5"/>
        <v>0</v>
      </c>
      <c r="P26">
        <v>8.9999999999999993E-3</v>
      </c>
      <c r="Q26">
        <f t="shared" si="6"/>
        <v>9</v>
      </c>
      <c r="R26" s="10"/>
      <c r="T26">
        <v>118</v>
      </c>
      <c r="U26">
        <f t="shared" si="3"/>
        <v>6</v>
      </c>
      <c r="V26">
        <v>4</v>
      </c>
      <c r="W26">
        <v>2</v>
      </c>
      <c r="X26">
        <v>7.0000000000000001E-3</v>
      </c>
      <c r="Y26" s="4">
        <f t="shared" si="2"/>
        <v>7</v>
      </c>
      <c r="Z26">
        <f t="shared" si="4"/>
        <v>57.831325301204821</v>
      </c>
      <c r="AA26">
        <v>118</v>
      </c>
    </row>
    <row r="27" spans="2:27" x14ac:dyDescent="0.25">
      <c r="B27">
        <v>118</v>
      </c>
      <c r="C27">
        <v>5</v>
      </c>
      <c r="D27">
        <v>5</v>
      </c>
      <c r="E27">
        <f t="shared" si="0"/>
        <v>0</v>
      </c>
      <c r="F27">
        <v>8.0000000000000002E-3</v>
      </c>
      <c r="G27">
        <f t="shared" si="1"/>
        <v>8</v>
      </c>
      <c r="K27" s="10"/>
      <c r="L27">
        <v>118</v>
      </c>
      <c r="M27">
        <v>9</v>
      </c>
      <c r="N27">
        <v>9</v>
      </c>
      <c r="O27">
        <f t="shared" si="5"/>
        <v>0</v>
      </c>
      <c r="P27">
        <v>1.4E-2</v>
      </c>
      <c r="Q27">
        <f t="shared" si="6"/>
        <v>14</v>
      </c>
      <c r="R27" s="10"/>
      <c r="T27">
        <v>118</v>
      </c>
      <c r="U27">
        <f t="shared" si="3"/>
        <v>5</v>
      </c>
      <c r="V27">
        <v>3</v>
      </c>
      <c r="W27">
        <v>2</v>
      </c>
      <c r="X27">
        <v>8.0000000000000002E-3</v>
      </c>
      <c r="Y27" s="4">
        <f t="shared" si="2"/>
        <v>8</v>
      </c>
      <c r="Z27">
        <f t="shared" si="4"/>
        <v>51.807228915662655</v>
      </c>
      <c r="AA27">
        <v>118</v>
      </c>
    </row>
    <row r="28" spans="2:27" x14ac:dyDescent="0.25">
      <c r="B28">
        <v>118</v>
      </c>
      <c r="C28">
        <v>6</v>
      </c>
      <c r="D28">
        <v>6</v>
      </c>
      <c r="E28">
        <f t="shared" si="0"/>
        <v>0</v>
      </c>
      <c r="F28">
        <v>6.0000000000000001E-3</v>
      </c>
      <c r="G28">
        <f t="shared" si="1"/>
        <v>6</v>
      </c>
      <c r="K28" s="10"/>
      <c r="L28">
        <v>118</v>
      </c>
      <c r="M28">
        <v>9</v>
      </c>
      <c r="N28">
        <v>9</v>
      </c>
      <c r="O28">
        <f t="shared" si="5"/>
        <v>0</v>
      </c>
      <c r="P28">
        <v>1.2999999999999999E-2</v>
      </c>
      <c r="Q28">
        <f t="shared" si="6"/>
        <v>13</v>
      </c>
      <c r="R28" s="10"/>
    </row>
    <row r="29" spans="2:27" x14ac:dyDescent="0.25">
      <c r="B29" s="5" t="s">
        <v>10</v>
      </c>
      <c r="C29" s="5">
        <v>9</v>
      </c>
      <c r="D29" s="5">
        <v>9</v>
      </c>
      <c r="E29" s="5">
        <f t="shared" si="0"/>
        <v>0</v>
      </c>
      <c r="F29" s="5">
        <v>0.03</v>
      </c>
      <c r="G29" s="5">
        <f t="shared" si="1"/>
        <v>30</v>
      </c>
      <c r="H29" s="13"/>
      <c r="I29" s="13"/>
      <c r="K29" s="27" t="s">
        <v>17</v>
      </c>
      <c r="L29" s="27"/>
      <c r="R29" s="10"/>
      <c r="T29">
        <v>0</v>
      </c>
      <c r="U29">
        <v>14</v>
      </c>
    </row>
    <row r="30" spans="2:27" x14ac:dyDescent="0.25">
      <c r="B30" s="5" t="s">
        <v>10</v>
      </c>
      <c r="C30" s="5">
        <v>6</v>
      </c>
      <c r="D30" s="5">
        <v>6</v>
      </c>
      <c r="E30" s="5">
        <f t="shared" si="0"/>
        <v>0</v>
      </c>
      <c r="F30" s="5">
        <v>1.9E-2</v>
      </c>
      <c r="G30" s="5">
        <f t="shared" si="1"/>
        <v>19</v>
      </c>
      <c r="H30" s="13"/>
      <c r="I30" s="13"/>
      <c r="K30" s="24" t="s">
        <v>3</v>
      </c>
      <c r="L30" s="24"/>
      <c r="M30" t="s">
        <v>1</v>
      </c>
      <c r="N30" t="s">
        <v>2</v>
      </c>
      <c r="O30" t="s">
        <v>16</v>
      </c>
      <c r="P30" t="s">
        <v>15</v>
      </c>
      <c r="Q30" t="s">
        <v>12</v>
      </c>
      <c r="R30" s="10"/>
      <c r="T30">
        <v>0</v>
      </c>
      <c r="U30">
        <v>15</v>
      </c>
    </row>
    <row r="31" spans="2:27" x14ac:dyDescent="0.25">
      <c r="B31" s="5" t="s">
        <v>10</v>
      </c>
      <c r="C31" s="5">
        <v>6</v>
      </c>
      <c r="D31" s="5">
        <v>6</v>
      </c>
      <c r="E31" s="5">
        <f>C31-D31</f>
        <v>0</v>
      </c>
      <c r="F31" s="5">
        <v>1.9E-2</v>
      </c>
      <c r="G31" s="5">
        <f>F31*1000</f>
        <v>19</v>
      </c>
      <c r="H31" s="13"/>
      <c r="I31" s="13"/>
      <c r="J31" s="7"/>
      <c r="K31" s="7"/>
      <c r="L31" s="8">
        <v>0</v>
      </c>
      <c r="M31">
        <v>23</v>
      </c>
      <c r="N31">
        <v>0</v>
      </c>
      <c r="O31">
        <v>23</v>
      </c>
      <c r="P31">
        <v>1.4E-2</v>
      </c>
      <c r="Q31">
        <f>P31*1000</f>
        <v>14</v>
      </c>
      <c r="R31" s="10"/>
      <c r="T31">
        <v>0</v>
      </c>
      <c r="U31">
        <v>18</v>
      </c>
    </row>
    <row r="32" spans="2:27" x14ac:dyDescent="0.25">
      <c r="B32" s="13"/>
      <c r="C32" s="13"/>
      <c r="D32" s="13"/>
      <c r="E32" s="13"/>
      <c r="F32" s="13"/>
      <c r="G32" s="13"/>
      <c r="H32" s="13"/>
      <c r="I32" s="13"/>
      <c r="J32" s="7"/>
      <c r="K32" s="7"/>
      <c r="L32" s="8">
        <v>0</v>
      </c>
      <c r="M32">
        <v>22</v>
      </c>
      <c r="N32">
        <v>0</v>
      </c>
      <c r="O32">
        <v>22</v>
      </c>
      <c r="P32">
        <v>1.4999999999999999E-2</v>
      </c>
      <c r="Q32">
        <f t="shared" ref="Q32:Q35" si="7">P32*1000</f>
        <v>15</v>
      </c>
      <c r="R32" s="10"/>
      <c r="T32">
        <v>0</v>
      </c>
      <c r="U32">
        <v>17</v>
      </c>
    </row>
    <row r="33" spans="2:21" x14ac:dyDescent="0.25">
      <c r="B33" s="13"/>
      <c r="C33" s="13"/>
      <c r="D33" s="13"/>
      <c r="E33" s="13"/>
      <c r="F33" s="13"/>
      <c r="G33" s="13"/>
      <c r="H33" s="13"/>
      <c r="I33" s="13"/>
      <c r="J33" s="7"/>
      <c r="K33" s="7"/>
      <c r="L33" s="8">
        <v>0</v>
      </c>
      <c r="M33">
        <v>21</v>
      </c>
      <c r="N33">
        <v>0</v>
      </c>
      <c r="O33">
        <v>21</v>
      </c>
      <c r="P33">
        <v>1.7999999999999999E-2</v>
      </c>
      <c r="Q33">
        <f t="shared" si="7"/>
        <v>18</v>
      </c>
      <c r="R33" s="10"/>
      <c r="T33">
        <v>0</v>
      </c>
      <c r="U33">
        <v>19</v>
      </c>
    </row>
    <row r="34" spans="2:21" x14ac:dyDescent="0.25">
      <c r="B34" s="13"/>
      <c r="C34" s="13"/>
      <c r="D34" s="13"/>
      <c r="E34" s="13"/>
      <c r="F34" s="13"/>
      <c r="G34" s="13"/>
      <c r="H34" s="13"/>
      <c r="I34" s="13"/>
      <c r="J34" s="7"/>
      <c r="K34" s="7"/>
      <c r="L34" s="8">
        <v>0</v>
      </c>
      <c r="M34">
        <v>19</v>
      </c>
      <c r="N34">
        <v>0</v>
      </c>
      <c r="O34">
        <v>19</v>
      </c>
      <c r="P34">
        <v>1.7000000000000001E-2</v>
      </c>
      <c r="Q34">
        <f t="shared" si="7"/>
        <v>17</v>
      </c>
      <c r="R34" s="10"/>
      <c r="T34">
        <v>0.1</v>
      </c>
      <c r="U34">
        <v>12</v>
      </c>
    </row>
    <row r="35" spans="2:21" x14ac:dyDescent="0.25">
      <c r="B35" s="13"/>
      <c r="C35" s="13" t="s">
        <v>38</v>
      </c>
      <c r="D35" s="13" t="s">
        <v>39</v>
      </c>
      <c r="E35" s="13"/>
      <c r="F35" s="13"/>
      <c r="G35" s="13"/>
      <c r="H35" s="13"/>
      <c r="I35" s="13"/>
      <c r="J35" s="7"/>
      <c r="K35" s="7"/>
      <c r="L35" s="8">
        <v>0</v>
      </c>
      <c r="M35">
        <v>20</v>
      </c>
      <c r="N35">
        <v>0</v>
      </c>
      <c r="O35">
        <v>20</v>
      </c>
      <c r="P35">
        <v>1.9E-2</v>
      </c>
      <c r="Q35">
        <f t="shared" si="7"/>
        <v>19</v>
      </c>
      <c r="R35" s="10"/>
      <c r="T35">
        <v>0.1</v>
      </c>
      <c r="U35">
        <v>10</v>
      </c>
    </row>
    <row r="36" spans="2:21" x14ac:dyDescent="0.25">
      <c r="B36">
        <v>0</v>
      </c>
      <c r="C36">
        <v>25.5</v>
      </c>
      <c r="H36" s="13"/>
      <c r="I36" s="13"/>
      <c r="L36">
        <v>0.03</v>
      </c>
      <c r="M36">
        <f>N36+O36</f>
        <v>5</v>
      </c>
      <c r="N36">
        <v>2</v>
      </c>
      <c r="O36">
        <v>3</v>
      </c>
      <c r="P36">
        <v>1.4E-2</v>
      </c>
      <c r="Q36">
        <f>P36*1000</f>
        <v>14</v>
      </c>
      <c r="R36" s="10"/>
      <c r="T36">
        <v>0.1</v>
      </c>
      <c r="U36">
        <v>11</v>
      </c>
    </row>
    <row r="37" spans="2:21" x14ac:dyDescent="0.25">
      <c r="B37">
        <v>0</v>
      </c>
      <c r="C37">
        <v>24.5</v>
      </c>
      <c r="H37" s="13"/>
      <c r="I37" s="13"/>
      <c r="L37">
        <v>0.03</v>
      </c>
      <c r="M37">
        <f t="shared" ref="M37:M53" si="8">N37+O37</f>
        <v>4</v>
      </c>
      <c r="N37">
        <v>1</v>
      </c>
      <c r="O37">
        <v>3</v>
      </c>
      <c r="P37">
        <v>1.4999999999999999E-2</v>
      </c>
      <c r="Q37">
        <f t="shared" ref="Q37:Q53" si="9">P37*1000</f>
        <v>15</v>
      </c>
      <c r="R37" s="10"/>
      <c r="T37">
        <v>1.07</v>
      </c>
      <c r="U37">
        <v>10</v>
      </c>
    </row>
    <row r="38" spans="2:21" x14ac:dyDescent="0.25">
      <c r="B38">
        <v>0</v>
      </c>
      <c r="C38">
        <v>29</v>
      </c>
      <c r="H38" s="13"/>
      <c r="I38" s="13"/>
      <c r="L38">
        <v>0.03</v>
      </c>
      <c r="M38">
        <f t="shared" si="8"/>
        <v>4</v>
      </c>
      <c r="N38">
        <v>1</v>
      </c>
      <c r="O38">
        <v>3</v>
      </c>
      <c r="P38">
        <v>1.2999999999999999E-2</v>
      </c>
      <c r="Q38">
        <f t="shared" si="9"/>
        <v>13</v>
      </c>
      <c r="R38" s="10"/>
      <c r="T38">
        <v>1.07</v>
      </c>
      <c r="U38">
        <v>11</v>
      </c>
    </row>
    <row r="39" spans="2:21" x14ac:dyDescent="0.25">
      <c r="B39">
        <v>0.1</v>
      </c>
      <c r="C39">
        <v>27</v>
      </c>
      <c r="D39" s="4">
        <v>0</v>
      </c>
      <c r="H39" s="13"/>
      <c r="I39" s="13"/>
      <c r="L39">
        <v>0.06</v>
      </c>
      <c r="M39">
        <f t="shared" si="8"/>
        <v>4</v>
      </c>
      <c r="N39">
        <v>2</v>
      </c>
      <c r="O39">
        <v>2</v>
      </c>
      <c r="P39">
        <v>1.2E-2</v>
      </c>
      <c r="Q39">
        <f t="shared" si="9"/>
        <v>12</v>
      </c>
      <c r="R39" s="10"/>
      <c r="T39">
        <v>1.07</v>
      </c>
      <c r="U39">
        <v>12</v>
      </c>
    </row>
    <row r="40" spans="2:21" x14ac:dyDescent="0.25">
      <c r="B40">
        <v>0.1</v>
      </c>
      <c r="C40">
        <v>27</v>
      </c>
      <c r="D40" s="4">
        <v>0</v>
      </c>
      <c r="H40" s="13"/>
      <c r="I40" s="13"/>
      <c r="L40">
        <v>0.06</v>
      </c>
      <c r="M40">
        <f t="shared" si="8"/>
        <v>4</v>
      </c>
      <c r="N40">
        <v>1</v>
      </c>
      <c r="O40">
        <v>3</v>
      </c>
      <c r="P40">
        <v>1.2E-2</v>
      </c>
      <c r="Q40">
        <f t="shared" si="9"/>
        <v>12</v>
      </c>
      <c r="R40" s="10"/>
      <c r="T40">
        <v>3.44</v>
      </c>
      <c r="U40">
        <v>10</v>
      </c>
    </row>
    <row r="41" spans="2:21" x14ac:dyDescent="0.25">
      <c r="B41">
        <v>0.1</v>
      </c>
      <c r="C41">
        <v>19</v>
      </c>
      <c r="D41" s="4">
        <f t="shared" ref="D41:D56" si="10">(100-(C41*100)/26.33)</f>
        <v>27.838966957842757</v>
      </c>
      <c r="L41">
        <v>0.06</v>
      </c>
      <c r="M41">
        <f t="shared" si="8"/>
        <v>5</v>
      </c>
      <c r="N41">
        <v>2</v>
      </c>
      <c r="O41">
        <v>3</v>
      </c>
      <c r="P41">
        <v>1.4999999999999999E-2</v>
      </c>
      <c r="Q41">
        <f t="shared" si="9"/>
        <v>15</v>
      </c>
      <c r="R41" s="10"/>
      <c r="T41">
        <v>3.44</v>
      </c>
      <c r="U41">
        <v>9</v>
      </c>
    </row>
    <row r="42" spans="2:21" x14ac:dyDescent="0.25">
      <c r="B42">
        <v>1.07</v>
      </c>
      <c r="C42">
        <v>22</v>
      </c>
      <c r="D42" s="4">
        <f t="shared" si="10"/>
        <v>16.445119635396878</v>
      </c>
      <c r="E42">
        <v>24</v>
      </c>
      <c r="L42">
        <v>0.09</v>
      </c>
      <c r="M42">
        <f t="shared" si="8"/>
        <v>3</v>
      </c>
      <c r="N42">
        <v>1</v>
      </c>
      <c r="O42">
        <v>2</v>
      </c>
      <c r="P42">
        <v>1.2E-2</v>
      </c>
      <c r="Q42">
        <f t="shared" si="9"/>
        <v>12</v>
      </c>
      <c r="R42" s="10"/>
      <c r="T42">
        <v>3.44</v>
      </c>
      <c r="U42">
        <v>10</v>
      </c>
    </row>
    <row r="43" spans="2:21" x14ac:dyDescent="0.25">
      <c r="B43">
        <v>1.07</v>
      </c>
      <c r="C43">
        <v>21</v>
      </c>
      <c r="D43" s="4">
        <f t="shared" si="10"/>
        <v>20.243068742878833</v>
      </c>
      <c r="E43">
        <v>27</v>
      </c>
      <c r="F43">
        <f>AVERAGE(E42:E43)</f>
        <v>25.5</v>
      </c>
      <c r="L43">
        <v>0.09</v>
      </c>
      <c r="M43">
        <f t="shared" si="8"/>
        <v>4</v>
      </c>
      <c r="N43">
        <v>1</v>
      </c>
      <c r="O43">
        <v>3</v>
      </c>
      <c r="P43">
        <v>1.0999999999999999E-2</v>
      </c>
      <c r="Q43">
        <f t="shared" si="9"/>
        <v>11</v>
      </c>
      <c r="R43" s="10"/>
      <c r="T43">
        <v>11.16</v>
      </c>
      <c r="U43">
        <v>9.9</v>
      </c>
    </row>
    <row r="44" spans="2:21" x14ac:dyDescent="0.25">
      <c r="B44">
        <v>1.07</v>
      </c>
      <c r="C44">
        <v>20</v>
      </c>
      <c r="D44" s="4">
        <f t="shared" si="10"/>
        <v>24.041017850360802</v>
      </c>
      <c r="E44">
        <v>24</v>
      </c>
      <c r="F44">
        <f>AVERAGE(E44:E45)</f>
        <v>24.5</v>
      </c>
      <c r="L44">
        <v>0.09</v>
      </c>
      <c r="M44">
        <f t="shared" si="8"/>
        <v>4</v>
      </c>
      <c r="N44">
        <v>1</v>
      </c>
      <c r="O44">
        <v>3</v>
      </c>
      <c r="P44">
        <v>8.9999999999999993E-3</v>
      </c>
      <c r="Q44">
        <f t="shared" si="9"/>
        <v>9</v>
      </c>
      <c r="R44" s="10"/>
      <c r="T44">
        <v>11.16</v>
      </c>
      <c r="U44">
        <v>11</v>
      </c>
    </row>
    <row r="45" spans="2:21" x14ac:dyDescent="0.25">
      <c r="B45">
        <v>3.44</v>
      </c>
      <c r="C45">
        <v>21</v>
      </c>
      <c r="D45" s="4">
        <f t="shared" si="10"/>
        <v>20.243068742878833</v>
      </c>
      <c r="E45">
        <v>25</v>
      </c>
      <c r="F45">
        <f>AVERAGE(E46:E47)</f>
        <v>29</v>
      </c>
      <c r="I45" t="s">
        <v>18</v>
      </c>
      <c r="J45" s="1" t="s">
        <v>46</v>
      </c>
      <c r="K45" s="1" t="s">
        <v>45</v>
      </c>
      <c r="L45">
        <v>0.12</v>
      </c>
      <c r="M45">
        <f t="shared" si="8"/>
        <v>4</v>
      </c>
      <c r="N45">
        <v>1</v>
      </c>
      <c r="O45">
        <v>3</v>
      </c>
      <c r="P45">
        <v>1.2999999999999999E-2</v>
      </c>
      <c r="Q45">
        <f t="shared" si="9"/>
        <v>13</v>
      </c>
      <c r="R45" s="10"/>
      <c r="T45">
        <v>11.16</v>
      </c>
      <c r="U45">
        <v>8</v>
      </c>
    </row>
    <row r="46" spans="2:21" x14ac:dyDescent="0.25">
      <c r="B46">
        <v>3.44</v>
      </c>
      <c r="C46">
        <v>20</v>
      </c>
      <c r="D46" s="4">
        <f t="shared" si="10"/>
        <v>24.041017850360802</v>
      </c>
      <c r="E46">
        <v>23</v>
      </c>
      <c r="F46">
        <f>AVERAGE(F43:F45)</f>
        <v>26.333333333333332</v>
      </c>
      <c r="I46">
        <v>0</v>
      </c>
      <c r="J46" s="6">
        <f>AVERAGE(M31:M35)</f>
        <v>21</v>
      </c>
      <c r="K46" s="4">
        <f>AVERAGE(N31:N35)</f>
        <v>0</v>
      </c>
      <c r="L46">
        <v>0.12</v>
      </c>
      <c r="M46">
        <f t="shared" si="8"/>
        <v>4</v>
      </c>
      <c r="N46">
        <v>0</v>
      </c>
      <c r="O46">
        <v>4</v>
      </c>
      <c r="P46">
        <v>8.9999999999999993E-3</v>
      </c>
      <c r="Q46">
        <f t="shared" si="9"/>
        <v>9</v>
      </c>
      <c r="R46" s="10"/>
      <c r="T46">
        <v>36.4</v>
      </c>
      <c r="U46">
        <v>8</v>
      </c>
    </row>
    <row r="47" spans="2:21" x14ac:dyDescent="0.25">
      <c r="B47">
        <v>3.44</v>
      </c>
      <c r="C47">
        <v>22</v>
      </c>
      <c r="D47" s="4">
        <f t="shared" si="10"/>
        <v>16.445119635396878</v>
      </c>
      <c r="E47">
        <v>35</v>
      </c>
      <c r="I47">
        <v>0.03</v>
      </c>
      <c r="J47" s="6">
        <f>AVERAGE(M36:M38)</f>
        <v>4.333333333333333</v>
      </c>
      <c r="K47" s="4">
        <f>AVERAGE(N36:N38)</f>
        <v>1.3333333333333333</v>
      </c>
      <c r="L47">
        <v>0.12</v>
      </c>
      <c r="M47">
        <f t="shared" si="8"/>
        <v>4</v>
      </c>
      <c r="N47">
        <v>2</v>
      </c>
      <c r="O47">
        <v>2</v>
      </c>
      <c r="P47">
        <v>1.0999999999999999E-2</v>
      </c>
      <c r="Q47">
        <f t="shared" si="9"/>
        <v>11</v>
      </c>
      <c r="R47" s="10"/>
      <c r="T47">
        <v>36.4</v>
      </c>
      <c r="U47">
        <v>8</v>
      </c>
    </row>
    <row r="48" spans="2:21" x14ac:dyDescent="0.25">
      <c r="B48">
        <v>11.16</v>
      </c>
      <c r="C48">
        <v>15</v>
      </c>
      <c r="D48" s="4">
        <f t="shared" si="10"/>
        <v>43.030763387770598</v>
      </c>
      <c r="I48">
        <v>0.06</v>
      </c>
      <c r="J48" s="6">
        <f>AVERAGE(M39:M41)</f>
        <v>4.333333333333333</v>
      </c>
      <c r="K48" s="4">
        <f>AVERAGE(N39:N41)</f>
        <v>1.6666666666666667</v>
      </c>
      <c r="L48">
        <v>0.15</v>
      </c>
      <c r="M48">
        <f t="shared" si="8"/>
        <v>4</v>
      </c>
      <c r="N48">
        <v>1</v>
      </c>
      <c r="O48">
        <v>3</v>
      </c>
      <c r="P48">
        <v>8.9999999999999993E-3</v>
      </c>
      <c r="Q48">
        <f t="shared" si="9"/>
        <v>9</v>
      </c>
      <c r="R48" s="10"/>
      <c r="T48">
        <v>36.4</v>
      </c>
      <c r="U48">
        <v>8</v>
      </c>
    </row>
    <row r="49" spans="2:21" x14ac:dyDescent="0.25">
      <c r="B49">
        <v>11.16</v>
      </c>
      <c r="C49">
        <v>14</v>
      </c>
      <c r="D49" s="4">
        <f t="shared" si="10"/>
        <v>46.82871249525256</v>
      </c>
      <c r="I49">
        <v>0.09</v>
      </c>
      <c r="J49" s="6">
        <f>AVERAGE(M42:M44)</f>
        <v>3.6666666666666665</v>
      </c>
      <c r="K49" s="4">
        <f>AVERAGE(N42:N44)</f>
        <v>1</v>
      </c>
      <c r="L49">
        <v>0.15</v>
      </c>
      <c r="M49">
        <f t="shared" si="8"/>
        <v>5</v>
      </c>
      <c r="N49">
        <v>2</v>
      </c>
      <c r="O49">
        <v>3</v>
      </c>
      <c r="P49">
        <v>1.2999999999999999E-2</v>
      </c>
      <c r="Q49">
        <f t="shared" si="9"/>
        <v>13</v>
      </c>
      <c r="R49" s="10"/>
      <c r="T49">
        <v>118</v>
      </c>
      <c r="U49">
        <v>9</v>
      </c>
    </row>
    <row r="50" spans="2:21" x14ac:dyDescent="0.25">
      <c r="B50">
        <v>11.16</v>
      </c>
      <c r="C50">
        <v>15</v>
      </c>
      <c r="D50" s="4">
        <f t="shared" si="10"/>
        <v>43.030763387770598</v>
      </c>
      <c r="I50">
        <v>0.12</v>
      </c>
      <c r="J50" s="6">
        <f>AVERAGE(M45:M47)</f>
        <v>4</v>
      </c>
      <c r="K50" s="4">
        <f>AVERAGE(N45:N47)</f>
        <v>1</v>
      </c>
      <c r="L50">
        <v>0.15</v>
      </c>
      <c r="M50">
        <f t="shared" si="8"/>
        <v>5</v>
      </c>
      <c r="N50">
        <v>2</v>
      </c>
      <c r="O50">
        <v>3</v>
      </c>
      <c r="P50">
        <v>0.01</v>
      </c>
      <c r="Q50">
        <f t="shared" si="9"/>
        <v>10</v>
      </c>
      <c r="R50" s="10"/>
      <c r="T50">
        <v>118</v>
      </c>
      <c r="U50">
        <v>7</v>
      </c>
    </row>
    <row r="51" spans="2:21" x14ac:dyDescent="0.25">
      <c r="B51">
        <v>36.4</v>
      </c>
      <c r="C51">
        <v>16</v>
      </c>
      <c r="D51" s="4">
        <f t="shared" si="10"/>
        <v>39.232814280288643</v>
      </c>
      <c r="I51">
        <v>0.15</v>
      </c>
      <c r="J51" s="6">
        <f>AVERAGE(M48:M50)</f>
        <v>4.666666666666667</v>
      </c>
      <c r="K51" s="4">
        <f>AVERAGE(N48:N50)</f>
        <v>1.6666666666666667</v>
      </c>
      <c r="L51">
        <v>0.18</v>
      </c>
      <c r="M51">
        <f t="shared" si="8"/>
        <v>4</v>
      </c>
      <c r="N51">
        <v>2</v>
      </c>
      <c r="O51">
        <v>2</v>
      </c>
      <c r="P51">
        <v>6.0000000000000001E-3</v>
      </c>
      <c r="Q51">
        <f t="shared" si="9"/>
        <v>6</v>
      </c>
      <c r="R51" s="10"/>
      <c r="T51">
        <v>118</v>
      </c>
      <c r="U51">
        <v>8</v>
      </c>
    </row>
    <row r="52" spans="2:21" x14ac:dyDescent="0.25">
      <c r="B52">
        <v>36.4</v>
      </c>
      <c r="C52">
        <v>17</v>
      </c>
      <c r="D52" s="4">
        <f t="shared" si="10"/>
        <v>35.434865172806681</v>
      </c>
      <c r="I52">
        <v>0.18</v>
      </c>
      <c r="J52" s="6">
        <f>AVERAGE(M51:M53)</f>
        <v>4.333333333333333</v>
      </c>
      <c r="K52" s="4">
        <f>AVERAGE(N51:N53)</f>
        <v>2.6666666666666665</v>
      </c>
      <c r="L52">
        <v>0.18</v>
      </c>
      <c r="M52">
        <f t="shared" si="8"/>
        <v>5</v>
      </c>
      <c r="N52">
        <v>3</v>
      </c>
      <c r="O52">
        <v>2</v>
      </c>
      <c r="P52">
        <v>8.0000000000000002E-3</v>
      </c>
      <c r="Q52">
        <f t="shared" si="9"/>
        <v>8</v>
      </c>
      <c r="R52" s="10"/>
    </row>
    <row r="53" spans="2:21" x14ac:dyDescent="0.25">
      <c r="B53">
        <v>36.4</v>
      </c>
      <c r="C53">
        <v>13</v>
      </c>
      <c r="D53" s="4">
        <f t="shared" si="10"/>
        <v>50.626661602734522</v>
      </c>
      <c r="L53">
        <v>0.18</v>
      </c>
      <c r="M53">
        <f t="shared" si="8"/>
        <v>4</v>
      </c>
      <c r="N53">
        <v>3</v>
      </c>
      <c r="O53">
        <v>1</v>
      </c>
      <c r="P53">
        <v>4.0000000000000001E-3</v>
      </c>
      <c r="Q53">
        <f t="shared" si="9"/>
        <v>4</v>
      </c>
      <c r="R53" s="10"/>
    </row>
    <row r="54" spans="2:21" x14ac:dyDescent="0.25">
      <c r="B54">
        <v>118</v>
      </c>
      <c r="C54">
        <v>3</v>
      </c>
      <c r="D54" s="4">
        <f t="shared" si="10"/>
        <v>88.606152677554121</v>
      </c>
      <c r="I54" t="s">
        <v>8</v>
      </c>
      <c r="J54" t="s">
        <v>19</v>
      </c>
      <c r="K54" t="s">
        <v>20</v>
      </c>
      <c r="M54" t="s">
        <v>40</v>
      </c>
      <c r="O54" t="s">
        <v>39</v>
      </c>
      <c r="R54" s="10"/>
    </row>
    <row r="55" spans="2:21" x14ac:dyDescent="0.25">
      <c r="B55">
        <v>118</v>
      </c>
      <c r="C55">
        <v>8</v>
      </c>
      <c r="D55" s="4">
        <f t="shared" si="10"/>
        <v>69.616407140144318</v>
      </c>
      <c r="I55">
        <v>0</v>
      </c>
      <c r="J55">
        <f>AVERAGE(Q31:Q35)</f>
        <v>16.600000000000001</v>
      </c>
      <c r="K55">
        <f>_xlfn.STDEV.S(Q31:Q35)</f>
        <v>2.073644135332775</v>
      </c>
      <c r="M55" s="8">
        <v>0</v>
      </c>
      <c r="N55">
        <v>14</v>
      </c>
      <c r="R55" s="10"/>
    </row>
    <row r="56" spans="2:21" x14ac:dyDescent="0.25">
      <c r="B56">
        <v>118</v>
      </c>
      <c r="C56">
        <v>6</v>
      </c>
      <c r="D56" s="4">
        <f t="shared" si="10"/>
        <v>77.212305355108242</v>
      </c>
      <c r="I56">
        <v>0.03</v>
      </c>
      <c r="J56">
        <f>AVERAGE(Q36:Q38)</f>
        <v>14</v>
      </c>
      <c r="K56">
        <f>_xlfn.STDEV.S(Q36:Q38)</f>
        <v>1</v>
      </c>
      <c r="M56" s="8">
        <v>0</v>
      </c>
      <c r="N56">
        <v>15</v>
      </c>
      <c r="R56" s="10"/>
    </row>
    <row r="57" spans="2:21" x14ac:dyDescent="0.25">
      <c r="I57">
        <v>0.06</v>
      </c>
      <c r="J57">
        <f>AVERAGE(Q39:Q41)</f>
        <v>13</v>
      </c>
      <c r="K57">
        <f>_xlfn.STDEV.S(Q39:Q41)</f>
        <v>1.7320508075688772</v>
      </c>
      <c r="M57" s="8">
        <v>0</v>
      </c>
      <c r="N57">
        <v>18</v>
      </c>
      <c r="R57" s="10"/>
    </row>
    <row r="58" spans="2:21" x14ac:dyDescent="0.25">
      <c r="I58">
        <v>0.09</v>
      </c>
      <c r="J58">
        <f>AVERAGE(Q42:Q44)</f>
        <v>10.666666666666666</v>
      </c>
      <c r="K58">
        <f>_xlfn.STDEV.S(Q42:Q44)</f>
        <v>1.5275252316519499</v>
      </c>
      <c r="M58" s="8">
        <v>0</v>
      </c>
      <c r="N58">
        <v>17</v>
      </c>
      <c r="R58" s="10"/>
    </row>
    <row r="59" spans="2:21" x14ac:dyDescent="0.25">
      <c r="I59">
        <v>0.12</v>
      </c>
      <c r="J59">
        <f>AVERAGE(Q45:Q47)</f>
        <v>11</v>
      </c>
      <c r="K59">
        <f>_xlfn.STDEV.S(Q45:Q47)</f>
        <v>2</v>
      </c>
      <c r="M59" s="8">
        <v>0</v>
      </c>
      <c r="N59">
        <v>19</v>
      </c>
      <c r="R59" s="10"/>
    </row>
    <row r="60" spans="2:21" x14ac:dyDescent="0.25">
      <c r="I60">
        <v>0.15</v>
      </c>
      <c r="J60">
        <f>AVERAGE(Q48:Q50)</f>
        <v>10.666666666666666</v>
      </c>
      <c r="K60">
        <f>_xlfn.STDEV.S(Q48:Q50)</f>
        <v>2.0816659994661348</v>
      </c>
      <c r="M60">
        <v>0.03</v>
      </c>
      <c r="N60">
        <v>14</v>
      </c>
      <c r="O60" s="4">
        <f>(100-(N60*100)/16.6)</f>
        <v>15.662650602409641</v>
      </c>
      <c r="R60" s="10"/>
    </row>
    <row r="61" spans="2:21" x14ac:dyDescent="0.25">
      <c r="I61">
        <v>0.18</v>
      </c>
      <c r="J61">
        <f>AVERAGE(Q51:Q53)</f>
        <v>6</v>
      </c>
      <c r="K61">
        <f>_xlfn.STDEV.S(Q51:Q53)</f>
        <v>2</v>
      </c>
      <c r="M61">
        <v>0.03</v>
      </c>
      <c r="N61">
        <v>15</v>
      </c>
      <c r="O61" s="4">
        <f t="shared" ref="O61:O76" si="11">(100-(N61*100)/16.6)</f>
        <v>9.638554216867476</v>
      </c>
      <c r="R61" s="10"/>
    </row>
    <row r="62" spans="2:21" x14ac:dyDescent="0.25">
      <c r="M62">
        <v>0.03</v>
      </c>
      <c r="N62">
        <v>13</v>
      </c>
      <c r="O62" s="4">
        <f t="shared" si="11"/>
        <v>21.686746987951807</v>
      </c>
      <c r="R62" s="10"/>
    </row>
    <row r="63" spans="2:21" x14ac:dyDescent="0.25">
      <c r="M63">
        <v>0.06</v>
      </c>
      <c r="N63">
        <v>12</v>
      </c>
      <c r="O63" s="4">
        <f t="shared" si="11"/>
        <v>27.710843373493987</v>
      </c>
      <c r="R63" s="10"/>
    </row>
    <row r="64" spans="2:21" x14ac:dyDescent="0.25">
      <c r="M64">
        <v>0.06</v>
      </c>
      <c r="N64">
        <v>12</v>
      </c>
      <c r="O64" s="4">
        <f t="shared" si="11"/>
        <v>27.710843373493987</v>
      </c>
      <c r="R64" s="10"/>
    </row>
    <row r="65" spans="13:18" x14ac:dyDescent="0.25">
      <c r="M65">
        <v>0.06</v>
      </c>
      <c r="N65">
        <v>15</v>
      </c>
      <c r="O65" s="4">
        <f t="shared" si="11"/>
        <v>9.638554216867476</v>
      </c>
      <c r="R65" s="10"/>
    </row>
    <row r="66" spans="13:18" x14ac:dyDescent="0.25">
      <c r="M66">
        <v>0.09</v>
      </c>
      <c r="N66">
        <v>12</v>
      </c>
      <c r="O66" s="4">
        <f t="shared" si="11"/>
        <v>27.710843373493987</v>
      </c>
    </row>
    <row r="67" spans="13:18" x14ac:dyDescent="0.25">
      <c r="M67">
        <v>0.09</v>
      </c>
      <c r="N67">
        <v>11</v>
      </c>
      <c r="O67" s="4">
        <f t="shared" si="11"/>
        <v>33.734939759036152</v>
      </c>
    </row>
    <row r="68" spans="13:18" x14ac:dyDescent="0.25">
      <c r="M68">
        <v>0.09</v>
      </c>
      <c r="N68">
        <v>9</v>
      </c>
      <c r="O68" s="4">
        <f t="shared" si="11"/>
        <v>45.78313253012049</v>
      </c>
    </row>
    <row r="69" spans="13:18" x14ac:dyDescent="0.25">
      <c r="M69">
        <v>0.12</v>
      </c>
      <c r="N69">
        <v>13</v>
      </c>
      <c r="O69" s="4">
        <f t="shared" si="11"/>
        <v>21.686746987951807</v>
      </c>
    </row>
    <row r="70" spans="13:18" x14ac:dyDescent="0.25">
      <c r="M70">
        <v>0.12</v>
      </c>
      <c r="N70">
        <v>9</v>
      </c>
      <c r="O70" s="4">
        <f t="shared" si="11"/>
        <v>45.78313253012049</v>
      </c>
    </row>
    <row r="71" spans="13:18" x14ac:dyDescent="0.25">
      <c r="M71">
        <v>0.12</v>
      </c>
      <c r="N71">
        <v>11</v>
      </c>
      <c r="O71" s="4">
        <f t="shared" si="11"/>
        <v>33.734939759036152</v>
      </c>
    </row>
    <row r="72" spans="13:18" x14ac:dyDescent="0.25">
      <c r="M72">
        <v>0.15</v>
      </c>
      <c r="N72">
        <v>9</v>
      </c>
      <c r="O72" s="4">
        <f t="shared" si="11"/>
        <v>45.78313253012049</v>
      </c>
    </row>
    <row r="73" spans="13:18" x14ac:dyDescent="0.25">
      <c r="M73">
        <v>0.15</v>
      </c>
      <c r="N73">
        <v>13</v>
      </c>
      <c r="O73" s="4">
        <f t="shared" si="11"/>
        <v>21.686746987951807</v>
      </c>
    </row>
    <row r="74" spans="13:18" x14ac:dyDescent="0.25">
      <c r="M74">
        <v>0.15</v>
      </c>
      <c r="N74">
        <v>10</v>
      </c>
      <c r="O74" s="4">
        <f t="shared" si="11"/>
        <v>39.759036144578317</v>
      </c>
    </row>
    <row r="75" spans="13:18" x14ac:dyDescent="0.25">
      <c r="M75">
        <v>0.18</v>
      </c>
      <c r="N75">
        <v>6</v>
      </c>
      <c r="O75" s="4">
        <f t="shared" si="11"/>
        <v>63.855421686746993</v>
      </c>
    </row>
    <row r="76" spans="13:18" x14ac:dyDescent="0.25">
      <c r="M76">
        <v>0.18</v>
      </c>
      <c r="N76">
        <v>8</v>
      </c>
      <c r="O76" s="4">
        <f t="shared" si="11"/>
        <v>51.807228915662655</v>
      </c>
    </row>
    <row r="77" spans="13:18" x14ac:dyDescent="0.25">
      <c r="M77">
        <v>0.18</v>
      </c>
      <c r="N77">
        <v>4</v>
      </c>
      <c r="O77" s="4">
        <f>(100-(N77*100)/16.6)</f>
        <v>75.903614457831324</v>
      </c>
    </row>
  </sheetData>
  <mergeCells count="5">
    <mergeCell ref="K30:L30"/>
    <mergeCell ref="U3:Y3"/>
    <mergeCell ref="M3:P3"/>
    <mergeCell ref="C3:G3"/>
    <mergeCell ref="K29:L2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3852-7B12-489A-8FE0-C59C1F06C9D4}">
  <dimension ref="C4:W32"/>
  <sheetViews>
    <sheetView topLeftCell="D13" workbookViewId="0">
      <selection activeCell="U27" sqref="U27:W27"/>
    </sheetView>
  </sheetViews>
  <sheetFormatPr defaultRowHeight="15" x14ac:dyDescent="0.25"/>
  <sheetData>
    <row r="4" spans="3:11" x14ac:dyDescent="0.25">
      <c r="C4" t="s">
        <v>42</v>
      </c>
      <c r="E4" t="s">
        <v>43</v>
      </c>
      <c r="K4" t="s">
        <v>34</v>
      </c>
    </row>
    <row r="24" spans="3:23" x14ac:dyDescent="0.25">
      <c r="C24" t="s">
        <v>44</v>
      </c>
    </row>
    <row r="26" spans="3:23" x14ac:dyDescent="0.25">
      <c r="C26" s="20" t="s">
        <v>26</v>
      </c>
      <c r="D26" s="21"/>
    </row>
    <row r="27" spans="3:23" x14ac:dyDescent="0.25">
      <c r="C27" s="20" t="s">
        <v>27</v>
      </c>
      <c r="D27" s="22">
        <v>1.7484873601170126E-4</v>
      </c>
      <c r="U27">
        <v>114.62</v>
      </c>
      <c r="V27">
        <v>0.73</v>
      </c>
      <c r="W27">
        <v>0</v>
      </c>
    </row>
    <row r="28" spans="3:23" x14ac:dyDescent="0.25">
      <c r="C28" s="20" t="s">
        <v>28</v>
      </c>
      <c r="D28" s="22">
        <v>1.7484873601170126E-4</v>
      </c>
    </row>
    <row r="29" spans="3:23" x14ac:dyDescent="0.25">
      <c r="C29" s="20" t="s">
        <v>29</v>
      </c>
      <c r="D29" s="22">
        <v>2.0582474563490827E-5</v>
      </c>
    </row>
    <row r="30" spans="3:23" x14ac:dyDescent="0.25">
      <c r="C30" s="20" t="s">
        <v>30</v>
      </c>
      <c r="D30" s="22">
        <v>1.978618004283561E-5</v>
      </c>
    </row>
    <row r="31" spans="3:23" x14ac:dyDescent="0.25">
      <c r="C31" s="20" t="s">
        <v>31</v>
      </c>
      <c r="D31" s="22">
        <v>7.455205321527103E-6</v>
      </c>
    </row>
    <row r="32" spans="3:23" x14ac:dyDescent="0.25">
      <c r="C32" s="20" t="s">
        <v>32</v>
      </c>
      <c r="D32" s="22">
        <v>7.455205321527103E-6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1747-586D-4144-AF08-B9E89D04BC70}">
  <dimension ref="B3:T32"/>
  <sheetViews>
    <sheetView topLeftCell="A11" workbookViewId="0">
      <selection activeCell="T20" sqref="R20:T20"/>
    </sheetView>
  </sheetViews>
  <sheetFormatPr defaultRowHeight="15" x14ac:dyDescent="0.25"/>
  <sheetData>
    <row r="3" spans="2:11" x14ac:dyDescent="0.25">
      <c r="K3" t="s">
        <v>36</v>
      </c>
    </row>
    <row r="4" spans="2:11" x14ac:dyDescent="0.25">
      <c r="B4" t="s">
        <v>35</v>
      </c>
      <c r="D4" s="25" t="s">
        <v>24</v>
      </c>
      <c r="E4" s="25"/>
    </row>
    <row r="20" spans="2:20" x14ac:dyDescent="0.25">
      <c r="R20">
        <v>0.26</v>
      </c>
      <c r="S20">
        <v>0.12</v>
      </c>
      <c r="T20">
        <v>0.05</v>
      </c>
    </row>
    <row r="25" spans="2:20" x14ac:dyDescent="0.25">
      <c r="B25" t="s">
        <v>37</v>
      </c>
    </row>
    <row r="26" spans="2:20" x14ac:dyDescent="0.25">
      <c r="B26" s="17" t="s">
        <v>26</v>
      </c>
      <c r="C26" s="18"/>
    </row>
    <row r="27" spans="2:20" x14ac:dyDescent="0.25">
      <c r="B27" s="17" t="s">
        <v>27</v>
      </c>
      <c r="C27" s="18">
        <v>0.29314575700896239</v>
      </c>
    </row>
    <row r="28" spans="2:20" x14ac:dyDescent="0.25">
      <c r="B28" s="17" t="s">
        <v>28</v>
      </c>
      <c r="C28" s="18">
        <v>7.9800221307591235E-2</v>
      </c>
    </row>
    <row r="29" spans="2:20" x14ac:dyDescent="0.25">
      <c r="B29" s="17" t="s">
        <v>29</v>
      </c>
      <c r="C29" s="19">
        <v>2.4289914965887061E-3</v>
      </c>
    </row>
    <row r="30" spans="2:20" x14ac:dyDescent="0.25">
      <c r="B30" s="17" t="s">
        <v>30</v>
      </c>
      <c r="C30" s="19">
        <v>4.0231603540716865E-3</v>
      </c>
    </row>
    <row r="31" spans="2:20" x14ac:dyDescent="0.25">
      <c r="B31" s="17" t="s">
        <v>31</v>
      </c>
      <c r="C31" s="19">
        <v>2.4289914965887061E-3</v>
      </c>
    </row>
    <row r="32" spans="2:20" x14ac:dyDescent="0.25">
      <c r="B32" s="17" t="s">
        <v>32</v>
      </c>
      <c r="C32" s="19">
        <v>1.057962563533188E-5</v>
      </c>
    </row>
  </sheetData>
  <mergeCells count="1">
    <mergeCell ref="D4:E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4868-A8B1-4E75-8F99-3875EADA8D7E}">
  <dimension ref="B4:U29"/>
  <sheetViews>
    <sheetView topLeftCell="D6" workbookViewId="0">
      <selection activeCell="S23" sqref="S23:U23"/>
    </sheetView>
  </sheetViews>
  <sheetFormatPr defaultRowHeight="15" x14ac:dyDescent="0.25"/>
  <sheetData>
    <row r="4" spans="2:14" x14ac:dyDescent="0.25">
      <c r="B4" t="s">
        <v>23</v>
      </c>
      <c r="D4" t="s">
        <v>24</v>
      </c>
      <c r="F4" t="s">
        <v>25</v>
      </c>
    </row>
    <row r="5" spans="2:14" x14ac:dyDescent="0.25">
      <c r="J5" s="25" t="s">
        <v>34</v>
      </c>
      <c r="K5" s="25"/>
      <c r="L5" s="25"/>
      <c r="M5" s="25"/>
      <c r="N5" s="25"/>
    </row>
    <row r="22" spans="3:21" x14ac:dyDescent="0.25">
      <c r="C22" s="25" t="s">
        <v>33</v>
      </c>
      <c r="D22" s="25"/>
    </row>
    <row r="23" spans="3:21" x14ac:dyDescent="0.25">
      <c r="C23" s="14" t="s">
        <v>26</v>
      </c>
      <c r="D23" s="15"/>
      <c r="S23">
        <v>4.45</v>
      </c>
      <c r="T23">
        <v>0.41</v>
      </c>
      <c r="U23">
        <v>0.01</v>
      </c>
    </row>
    <row r="24" spans="3:21" x14ac:dyDescent="0.25">
      <c r="C24" s="14" t="s">
        <v>27</v>
      </c>
      <c r="D24" s="15">
        <v>0.96954057592026877</v>
      </c>
    </row>
    <row r="25" spans="3:21" x14ac:dyDescent="0.25">
      <c r="C25" s="14" t="s">
        <v>28</v>
      </c>
      <c r="D25" s="15">
        <v>0.6527020470837569</v>
      </c>
    </row>
    <row r="26" spans="3:21" x14ac:dyDescent="0.25">
      <c r="C26" s="14" t="s">
        <v>29</v>
      </c>
      <c r="D26" s="15">
        <v>0.39226716752312529</v>
      </c>
    </row>
    <row r="27" spans="3:21" x14ac:dyDescent="0.25">
      <c r="C27" s="14" t="s">
        <v>30</v>
      </c>
      <c r="D27" s="16">
        <v>1.6479931758976996E-3</v>
      </c>
    </row>
    <row r="28" spans="3:21" x14ac:dyDescent="0.25">
      <c r="C28" s="14" t="s">
        <v>31</v>
      </c>
      <c r="D28" s="16">
        <v>2.4306094805762735E-3</v>
      </c>
    </row>
    <row r="29" spans="3:21" x14ac:dyDescent="0.25">
      <c r="C29" s="14" t="s">
        <v>32</v>
      </c>
      <c r="D29" s="16">
        <v>8.1528679570563867E-5</v>
      </c>
    </row>
  </sheetData>
  <mergeCells count="2">
    <mergeCell ref="C22:D22"/>
    <mergeCell ref="J5:N5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STATISTICA.Graph" shapeId="2052" r:id="rId4">
          <objectPr defaultSize="0" autoPict="0" r:id="rId5">
            <anchor moveWithCells="1">
              <from>
                <xdr:col>8</xdr:col>
                <xdr:colOff>209550</xdr:colOff>
                <xdr:row>13</xdr:row>
                <xdr:rowOff>0</xdr:rowOff>
              </from>
              <to>
                <xdr:col>15</xdr:col>
                <xdr:colOff>57150</xdr:colOff>
                <xdr:row>29</xdr:row>
                <xdr:rowOff>47625</xdr:rowOff>
              </to>
            </anchor>
          </objectPr>
        </oleObject>
      </mc:Choice>
      <mc:Fallback>
        <oleObject progId="STATISTICA.Graph" shapeId="2052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288A-1ED3-46B6-8A53-734523C5C124}">
  <dimension ref="E9:I12"/>
  <sheetViews>
    <sheetView tabSelected="1" workbookViewId="0">
      <selection activeCell="E9" sqref="E9:I12"/>
    </sheetView>
  </sheetViews>
  <sheetFormatPr defaultRowHeight="15" x14ac:dyDescent="0.25"/>
  <cols>
    <col min="5" max="5" width="14.85546875" bestFit="1" customWidth="1"/>
    <col min="6" max="6" width="12.28515625" customWidth="1"/>
    <col min="7" max="7" width="11.140625" customWidth="1"/>
    <col min="8" max="8" width="14.85546875" customWidth="1"/>
    <col min="9" max="9" width="19" bestFit="1" customWidth="1"/>
  </cols>
  <sheetData>
    <row r="9" spans="5:9" ht="30" x14ac:dyDescent="0.25">
      <c r="E9" s="28" t="s">
        <v>49</v>
      </c>
      <c r="F9" s="29" t="s">
        <v>50</v>
      </c>
      <c r="G9" s="29" t="s">
        <v>52</v>
      </c>
      <c r="H9" s="29" t="s">
        <v>51</v>
      </c>
      <c r="I9" s="29" t="s">
        <v>53</v>
      </c>
    </row>
    <row r="10" spans="5:9" x14ac:dyDescent="0.25">
      <c r="E10" s="30" t="s">
        <v>0</v>
      </c>
      <c r="F10" s="30">
        <v>4.45</v>
      </c>
      <c r="G10" s="30">
        <v>0.41</v>
      </c>
      <c r="H10" s="30">
        <v>0.01</v>
      </c>
      <c r="I10" s="30" t="s">
        <v>54</v>
      </c>
    </row>
    <row r="11" spans="5:9" x14ac:dyDescent="0.25">
      <c r="E11" s="30" t="s">
        <v>4</v>
      </c>
      <c r="F11" s="32">
        <v>114.62</v>
      </c>
      <c r="G11" s="32">
        <v>0.73</v>
      </c>
      <c r="H11" s="32">
        <v>0</v>
      </c>
      <c r="I11" s="32" t="s">
        <v>54</v>
      </c>
    </row>
    <row r="12" spans="5:9" x14ac:dyDescent="0.25">
      <c r="E12" s="31" t="s">
        <v>3</v>
      </c>
      <c r="F12" s="31">
        <v>0.26</v>
      </c>
      <c r="G12" s="31">
        <v>0.12</v>
      </c>
      <c r="H12" s="31">
        <v>0.05</v>
      </c>
      <c r="I12" s="31" t="s">
        <v>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Lemna</vt:lpstr>
      <vt:lpstr>estatistica_lemna_sulf</vt:lpstr>
      <vt:lpstr>estatistica_lemna_indaz</vt:lpstr>
      <vt:lpstr>estatistica_lemna_clomazone</vt:lpstr>
      <vt:lpstr>CE50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2023-09-01T12:20:25Z</dcterms:created>
  <dcterms:modified xsi:type="dcterms:W3CDTF">2023-09-28T22:46:19Z</dcterms:modified>
</cp:coreProperties>
</file>