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129375e4439b47/Desktop/UFSCar/Mestrado/FAPESP/Dados/Minhoca/crônico/"/>
    </mc:Choice>
  </mc:AlternateContent>
  <xr:revisionPtr revIDLastSave="2677" documentId="8_{AFB0718E-FF5E-944F-AB6A-D90019401DCC}" xr6:coauthVersionLast="47" xr6:coauthVersionMax="47" xr10:uidLastSave="{1077B1F6-4C34-4C50-8268-91AE6DCD5308}"/>
  <bookViews>
    <workbookView xWindow="-120" yWindow="-120" windowWidth="20730" windowHeight="11040" firstSheet="4" activeTab="5" xr2:uid="{7AFC658D-1C7B-4D8C-AA02-5829F67A2E92}"/>
  </bookViews>
  <sheets>
    <sheet name="CLOMAZONE" sheetId="1" r:id="rId1"/>
    <sheet name="SULFENTRAZONE" sheetId="2" r:id="rId2"/>
    <sheet name="INDAZIFLAM" sheetId="3" r:id="rId3"/>
    <sheet name="ÁCIDO BÓRICO" sheetId="4" r:id="rId4"/>
    <sheet name="N. de juvenis" sheetId="5" r:id="rId5"/>
    <sheet name="Estat_juv_clomaz" sheetId="6" r:id="rId6"/>
    <sheet name="tabelas EC" sheetId="9" r:id="rId7"/>
    <sheet name="Tabela_artigo" sheetId="10" r:id="rId8"/>
    <sheet name="PECPNEC" sheetId="12" r:id="rId9"/>
    <sheet name="Planilha1" sheetId="14" r:id="rId10"/>
    <sheet name="Dados para PECsoil" sheetId="13" r:id="rId11"/>
    <sheet name="tabela doses" sheetId="11" r:id="rId12"/>
    <sheet name="Estat_juv_sulf" sheetId="7" r:id="rId13"/>
    <sheet name="Estat_juv_Indaz" sheetId="8" r:id="rId14"/>
  </sheets>
  <externalReferences>
    <externalReference r:id="rId1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0" l="1"/>
  <c r="J7" i="10"/>
  <c r="J6" i="10"/>
  <c r="K12" i="10" l="1"/>
  <c r="K13" i="10"/>
  <c r="L8" i="10"/>
  <c r="L7" i="10"/>
  <c r="L6" i="10"/>
  <c r="M6" i="10"/>
  <c r="L13" i="10" l="1"/>
  <c r="L12" i="10"/>
  <c r="I13" i="10"/>
  <c r="I12" i="10"/>
  <c r="M8" i="10"/>
  <c r="M7" i="10"/>
  <c r="AI30" i="5"/>
  <c r="AI25" i="5"/>
  <c r="AI21" i="5"/>
  <c r="AI16" i="5"/>
  <c r="AI9" i="5"/>
  <c r="AM4" i="5" l="1"/>
  <c r="AI4" i="5"/>
  <c r="AJ4" i="5" s="1"/>
  <c r="AK4" i="5" s="1"/>
  <c r="AH4" i="5"/>
  <c r="AL4" i="5" s="1"/>
  <c r="AH21" i="5"/>
  <c r="AH25" i="5"/>
  <c r="AH30" i="5"/>
  <c r="AH16" i="5"/>
  <c r="AH9" i="5"/>
  <c r="Q24" i="5"/>
  <c r="Q29" i="5"/>
  <c r="Q19" i="5"/>
  <c r="Q14" i="5"/>
  <c r="Q9" i="5"/>
  <c r="P29" i="5"/>
  <c r="P24" i="5"/>
  <c r="P19" i="5"/>
  <c r="P14" i="5"/>
  <c r="P9" i="5"/>
  <c r="F19" i="5"/>
  <c r="F24" i="5"/>
  <c r="F29" i="5"/>
  <c r="E29" i="5"/>
  <c r="E24" i="5"/>
  <c r="E19" i="5"/>
  <c r="F14" i="5"/>
  <c r="F9" i="5"/>
  <c r="F4" i="5"/>
  <c r="R19" i="5" l="1"/>
  <c r="R9" i="5"/>
  <c r="R14" i="5"/>
  <c r="R29" i="5"/>
  <c r="R24" i="5"/>
  <c r="E4" i="5" l="1"/>
  <c r="G4" i="5" s="1"/>
  <c r="E9" i="5"/>
  <c r="E14" i="5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44" i="3"/>
  <c r="J45" i="2"/>
  <c r="G46" i="2"/>
  <c r="J46" i="2" s="1"/>
  <c r="G47" i="2"/>
  <c r="J47" i="2" s="1"/>
  <c r="G48" i="2"/>
  <c r="J48" i="2" s="1"/>
  <c r="G49" i="2"/>
  <c r="J49" i="2" s="1"/>
  <c r="G50" i="2"/>
  <c r="J50" i="2" s="1"/>
  <c r="G51" i="2"/>
  <c r="J51" i="2" s="1"/>
  <c r="G52" i="2"/>
  <c r="J52" i="2" s="1"/>
  <c r="G53" i="2"/>
  <c r="J53" i="2" s="1"/>
  <c r="G54" i="2"/>
  <c r="J54" i="2" s="1"/>
  <c r="G55" i="2"/>
  <c r="J55" i="2" s="1"/>
  <c r="G56" i="2"/>
  <c r="J56" i="2" s="1"/>
  <c r="G57" i="2"/>
  <c r="J57" i="2" s="1"/>
  <c r="G58" i="2"/>
  <c r="J58" i="2" s="1"/>
  <c r="G59" i="2"/>
  <c r="J59" i="2" s="1"/>
  <c r="G60" i="2"/>
  <c r="J60" i="2" s="1"/>
  <c r="G61" i="2"/>
  <c r="J61" i="2" s="1"/>
  <c r="G62" i="2"/>
  <c r="J62" i="2" s="1"/>
  <c r="G63" i="2"/>
  <c r="J63" i="2" s="1"/>
  <c r="G64" i="2"/>
  <c r="J64" i="2" s="1"/>
  <c r="G65" i="2"/>
  <c r="J65" i="2" s="1"/>
  <c r="G66" i="2"/>
  <c r="J66" i="2" s="1"/>
  <c r="G67" i="2"/>
  <c r="J67" i="2" s="1"/>
  <c r="G68" i="2"/>
  <c r="J68" i="2" s="1"/>
  <c r="G69" i="2"/>
  <c r="J69" i="2" s="1"/>
  <c r="G45" i="2"/>
  <c r="P21" i="2"/>
  <c r="P29" i="2"/>
  <c r="O15" i="2"/>
  <c r="P15" i="2" s="1"/>
  <c r="O16" i="2"/>
  <c r="P16" i="2" s="1"/>
  <c r="O17" i="2"/>
  <c r="P17" i="2" s="1"/>
  <c r="O18" i="2"/>
  <c r="P18" i="2" s="1"/>
  <c r="O19" i="2"/>
  <c r="P19" i="2" s="1"/>
  <c r="O20" i="2"/>
  <c r="P20" i="2" s="1"/>
  <c r="O21" i="2"/>
  <c r="O22" i="2"/>
  <c r="P22" i="2" s="1"/>
  <c r="O23" i="2"/>
  <c r="P23" i="2" s="1"/>
  <c r="O24" i="2"/>
  <c r="P24" i="2" s="1"/>
  <c r="O25" i="2"/>
  <c r="P25" i="2" s="1"/>
  <c r="O26" i="2"/>
  <c r="P26" i="2" s="1"/>
  <c r="O27" i="2"/>
  <c r="P27" i="2" s="1"/>
  <c r="O28" i="2"/>
  <c r="P28" i="2" s="1"/>
  <c r="O29" i="2"/>
  <c r="O30" i="2"/>
  <c r="P30" i="2" s="1"/>
  <c r="O31" i="2"/>
  <c r="P31" i="2" s="1"/>
  <c r="O32" i="2"/>
  <c r="P32" i="2" s="1"/>
  <c r="O33" i="2"/>
  <c r="P33" i="2" s="1"/>
  <c r="O34" i="2"/>
  <c r="P34" i="2" s="1"/>
  <c r="O35" i="2"/>
  <c r="P35" i="2" s="1"/>
  <c r="O36" i="2"/>
  <c r="P36" i="2" s="1"/>
  <c r="O37" i="2"/>
  <c r="P37" i="2" s="1"/>
  <c r="O38" i="2"/>
  <c r="P38" i="2" s="1"/>
  <c r="O14" i="2"/>
  <c r="P14" i="2" s="1"/>
  <c r="J51" i="1"/>
  <c r="J57" i="1"/>
  <c r="P12" i="1"/>
  <c r="P14" i="1"/>
  <c r="P17" i="1"/>
  <c r="P20" i="1"/>
  <c r="P28" i="1"/>
  <c r="P30" i="1"/>
  <c r="P33" i="1"/>
  <c r="O35" i="1"/>
  <c r="P35" i="1" s="1"/>
  <c r="O7" i="1"/>
  <c r="P7" i="1" s="1"/>
  <c r="O8" i="1"/>
  <c r="P8" i="1" s="1"/>
  <c r="O9" i="1"/>
  <c r="P9" i="1" s="1"/>
  <c r="O10" i="1"/>
  <c r="P10" i="1" s="1"/>
  <c r="O11" i="1"/>
  <c r="P11" i="1" s="1"/>
  <c r="O12" i="1"/>
  <c r="O13" i="1"/>
  <c r="P13" i="1" s="1"/>
  <c r="O14" i="1"/>
  <c r="O15" i="1"/>
  <c r="P15" i="1" s="1"/>
  <c r="O16" i="1"/>
  <c r="P16" i="1" s="1"/>
  <c r="O17" i="1"/>
  <c r="O18" i="1"/>
  <c r="P18" i="1" s="1"/>
  <c r="O19" i="1"/>
  <c r="P19" i="1" s="1"/>
  <c r="O20" i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O29" i="1"/>
  <c r="P29" i="1" s="1"/>
  <c r="O30" i="1"/>
  <c r="O31" i="1"/>
  <c r="P31" i="1" s="1"/>
  <c r="O32" i="1"/>
  <c r="P32" i="1" s="1"/>
  <c r="O33" i="1"/>
  <c r="O34" i="1"/>
  <c r="P34" i="1" s="1"/>
  <c r="G38" i="1"/>
  <c r="J38" i="1" s="1"/>
  <c r="G39" i="1"/>
  <c r="J39" i="1" s="1"/>
  <c r="G40" i="1"/>
  <c r="J40" i="1" s="1"/>
  <c r="G41" i="1"/>
  <c r="J41" i="1" s="1"/>
  <c r="G42" i="1"/>
  <c r="J42" i="1" s="1"/>
  <c r="G43" i="1"/>
  <c r="J43" i="1" s="1"/>
  <c r="G44" i="1"/>
  <c r="J44" i="1" s="1"/>
  <c r="G45" i="1"/>
  <c r="J45" i="1" s="1"/>
  <c r="G46" i="1"/>
  <c r="J46" i="1" s="1"/>
  <c r="G47" i="1"/>
  <c r="J47" i="1" s="1"/>
  <c r="G48" i="1"/>
  <c r="J48" i="1" s="1"/>
  <c r="G49" i="1"/>
  <c r="J49" i="1" s="1"/>
  <c r="G50" i="1"/>
  <c r="J50" i="1" s="1"/>
  <c r="G51" i="1"/>
  <c r="G52" i="1"/>
  <c r="J52" i="1" s="1"/>
  <c r="G53" i="1"/>
  <c r="J53" i="1" s="1"/>
  <c r="G54" i="1"/>
  <c r="J54" i="1" s="1"/>
  <c r="G55" i="1"/>
  <c r="J55" i="1" s="1"/>
  <c r="G56" i="1"/>
  <c r="J56" i="1" s="1"/>
  <c r="G57" i="1"/>
  <c r="G58" i="1"/>
  <c r="J58" i="1" s="1"/>
  <c r="G59" i="1"/>
  <c r="J59" i="1" s="1"/>
  <c r="G60" i="1"/>
  <c r="J60" i="1" s="1"/>
  <c r="G61" i="1"/>
  <c r="J61" i="1" s="1"/>
  <c r="G62" i="1"/>
  <c r="J62" i="1" s="1"/>
  <c r="G63" i="1"/>
  <c r="J63" i="1" s="1"/>
  <c r="G64" i="1"/>
  <c r="G65" i="1"/>
  <c r="J65" i="1" s="1"/>
  <c r="G66" i="1"/>
  <c r="G37" i="1"/>
  <c r="J37" i="1" s="1"/>
  <c r="O6" i="1"/>
  <c r="P6" i="1"/>
  <c r="H4" i="5" l="1"/>
  <c r="J4" i="5"/>
  <c r="I4" i="5"/>
</calcChain>
</file>

<file path=xl/sharedStrings.xml><?xml version="1.0" encoding="utf-8"?>
<sst xmlns="http://schemas.openxmlformats.org/spreadsheetml/2006/main" count="768" uniqueCount="254">
  <si>
    <t>SOMA</t>
  </si>
  <si>
    <t>MÉDIA</t>
  </si>
  <si>
    <t>MASSA INICIAL</t>
  </si>
  <si>
    <t>0 mg/kg</t>
  </si>
  <si>
    <t>A</t>
  </si>
  <si>
    <t>B</t>
  </si>
  <si>
    <t>C</t>
  </si>
  <si>
    <t>D</t>
  </si>
  <si>
    <t>E</t>
  </si>
  <si>
    <t>1 mg/kg</t>
  </si>
  <si>
    <t>10 mg/kg</t>
  </si>
  <si>
    <t>100 mg/kg</t>
  </si>
  <si>
    <t>500 mg/kg</t>
  </si>
  <si>
    <t>1000 mg/kg</t>
  </si>
  <si>
    <t>INICIAL</t>
  </si>
  <si>
    <t>DIFERENÇA (mg)</t>
  </si>
  <si>
    <t>MASSA FINAL</t>
  </si>
  <si>
    <t>Massa crônico</t>
  </si>
  <si>
    <t>25 mg/kg</t>
  </si>
  <si>
    <t>50 mg/kg</t>
  </si>
  <si>
    <t>75 mg/kg</t>
  </si>
  <si>
    <t>750 mg/kg</t>
  </si>
  <si>
    <t>ÁCIDO BÓRICO</t>
  </si>
  <si>
    <t xml:space="preserve"> </t>
  </si>
  <si>
    <t>Numero de adultos</t>
  </si>
  <si>
    <t>SOMA PESO</t>
  </si>
  <si>
    <t>MÉDIA (g)</t>
  </si>
  <si>
    <t>INICIAL (g)</t>
  </si>
  <si>
    <t>MÉDIA FINAL (g)</t>
  </si>
  <si>
    <t>CLOMAZONE</t>
  </si>
  <si>
    <t>N. de juvenis</t>
  </si>
  <si>
    <t>SULFENTRAZONE</t>
  </si>
  <si>
    <t>Repetições</t>
  </si>
  <si>
    <t>n. ovos</t>
  </si>
  <si>
    <t>1 grande</t>
  </si>
  <si>
    <t>1 adulta</t>
  </si>
  <si>
    <t>1 adulto</t>
  </si>
  <si>
    <t>media</t>
  </si>
  <si>
    <t>desvio</t>
  </si>
  <si>
    <t>CV</t>
  </si>
  <si>
    <t>VALIDAÇÃO</t>
  </si>
  <si>
    <t>outlier</t>
  </si>
  <si>
    <t>+</t>
  </si>
  <si>
    <t>-</t>
  </si>
  <si>
    <t>normalidade</t>
  </si>
  <si>
    <t>para ser normal: shpiro wilk p menor ou igual a 20</t>
  </si>
  <si>
    <t>normalidade ok</t>
  </si>
  <si>
    <t>Homogeneidade</t>
  </si>
  <si>
    <t>Homogeneidade ok</t>
  </si>
  <si>
    <t xml:space="preserve">Para ser homogêneo: Barlett &gt; 0,05 </t>
  </si>
  <si>
    <t>doses</t>
  </si>
  <si>
    <t>n. juvenis</t>
  </si>
  <si>
    <t>0</t>
  </si>
  <si>
    <t>1</t>
  </si>
  <si>
    <t>10</t>
  </si>
  <si>
    <t>25</t>
  </si>
  <si>
    <t>50</t>
  </si>
  <si>
    <t>75</t>
  </si>
  <si>
    <t>teste dunnett</t>
  </si>
  <si>
    <t>*</t>
  </si>
  <si>
    <t>Exponencial</t>
  </si>
  <si>
    <t xml:space="preserve"> Dependent variable: Var2               Independent variables: 1</t>
  </si>
  <si>
    <t xml:space="preserve"> Loss function: least squares</t>
  </si>
  <si>
    <t>a</t>
  </si>
  <si>
    <t>b</t>
  </si>
  <si>
    <t>x</t>
  </si>
  <si>
    <t xml:space="preserve"> Model is: v2=a*Exp(Log((a-a*0.5-b*0.5)/a)*(v1/x))+b</t>
  </si>
  <si>
    <t xml:space="preserve"> Final value: 1232,19985148</t>
  </si>
  <si>
    <t xml:space="preserve"> Proportion of variance accounted for: ,77421348    R =,87989401</t>
  </si>
  <si>
    <t xml:space="preserve"> Model is: v2=g*Exp((log(0.5))*(v1/x)^b)</t>
  </si>
  <si>
    <t xml:space="preserve"> Final value: 946,34551674</t>
  </si>
  <si>
    <t xml:space="preserve"> Proportion of variance accounted for: ,82659301    R =,90917161</t>
  </si>
  <si>
    <t>EC50=</t>
  </si>
  <si>
    <t>EC50= 0,572 (0,212-0,933)</t>
  </si>
  <si>
    <t>Model is: v2=a*Exp(Log((a-a*0.10-b*0.90)/a)*(v1/x))+b</t>
  </si>
  <si>
    <t xml:space="preserve"> Dependent variable: juvenis            Independent variables: 1</t>
  </si>
  <si>
    <t>EC50 Gompertz model</t>
  </si>
  <si>
    <t>EC 50Exponencial</t>
  </si>
  <si>
    <t>EC10 - Exponencial</t>
  </si>
  <si>
    <t>0,2644 (-0,43-0,96))</t>
  </si>
  <si>
    <t>EC10 = 0,2144 (0,068 - 0,3605)</t>
  </si>
  <si>
    <t>Herbicidas</t>
  </si>
  <si>
    <t>Modelo estatístico</t>
  </si>
  <si>
    <t>Clomazone</t>
  </si>
  <si>
    <t>Sulfentrazone</t>
  </si>
  <si>
    <t>Indaziflam</t>
  </si>
  <si>
    <r>
      <t>R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(%)</t>
    </r>
  </si>
  <si>
    <r>
      <t>CE</t>
    </r>
    <r>
      <rPr>
        <vertAlign val="subscript"/>
        <sz val="12"/>
        <color theme="1"/>
        <rFont val="Arial"/>
        <family val="2"/>
      </rPr>
      <t>50</t>
    </r>
    <r>
      <rPr>
        <sz val="12"/>
        <color theme="1"/>
        <rFont val="Arial"/>
        <family val="2"/>
      </rPr>
      <t xml:space="preserve"> (mg i.a. kg</t>
    </r>
    <r>
      <rPr>
        <vertAlign val="superscript"/>
        <sz val="12"/>
        <color theme="1"/>
        <rFont val="Arial"/>
        <family val="2"/>
      </rPr>
      <t>-1</t>
    </r>
    <r>
      <rPr>
        <sz val="12"/>
        <color theme="1"/>
        <rFont val="Arial"/>
        <family val="2"/>
      </rPr>
      <t>)</t>
    </r>
  </si>
  <si>
    <r>
      <t>CE</t>
    </r>
    <r>
      <rPr>
        <vertAlign val="subscript"/>
        <sz val="12"/>
        <color theme="1"/>
        <rFont val="Arial"/>
        <family val="2"/>
      </rPr>
      <t>10</t>
    </r>
    <r>
      <rPr>
        <sz val="12"/>
        <color theme="1"/>
        <rFont val="Arial"/>
        <family val="2"/>
      </rPr>
      <t xml:space="preserve"> (mg i.a. kg</t>
    </r>
    <r>
      <rPr>
        <vertAlign val="superscript"/>
        <sz val="12"/>
        <color theme="1"/>
        <rFont val="Arial"/>
        <family val="2"/>
      </rPr>
      <t>-1</t>
    </r>
    <r>
      <rPr>
        <sz val="12"/>
        <color theme="1"/>
        <rFont val="Arial"/>
        <family val="2"/>
      </rPr>
      <t>)</t>
    </r>
  </si>
  <si>
    <t>0,572 (0,212-0,933)</t>
  </si>
  <si>
    <t xml:space="preserve"> 0,2144 (0,068 - 0,3605)</t>
  </si>
  <si>
    <t>Concentração efetiva (EC50) e intervalo de confiança, Modelo estatístico e r² (% do ajuste dos dados na curva) para os testes de reprodução com E. andrei em Latossolo Vermelho com aplicação de doses crescentes de diferentes herbicidas.</t>
  </si>
  <si>
    <t>Teste dunnett</t>
  </si>
  <si>
    <t>100</t>
  </si>
  <si>
    <t>500</t>
  </si>
  <si>
    <t>750</t>
  </si>
  <si>
    <t>Homogeneidade  ok</t>
  </si>
  <si>
    <t xml:space="preserve"> Final value: 664,94999982</t>
  </si>
  <si>
    <t xml:space="preserve"> Proportion of variance accounted for: ,88698758    R =,94180018</t>
  </si>
  <si>
    <t>EC50= 0,3941 (0,172 - 0,615)</t>
  </si>
  <si>
    <t>Ec50 Exponencial</t>
  </si>
  <si>
    <t xml:space="preserve">EC10 Exponencial </t>
  </si>
  <si>
    <t xml:space="preserve"> Model is: v2=a*exp(Log((a-a*0,10-b*0,90)/a)*(v1/x))+b</t>
  </si>
  <si>
    <t>EC10 = 0,134 (0,058 - 0,209)</t>
  </si>
  <si>
    <t>0,134 (0,058 - 0,209)</t>
  </si>
  <si>
    <t>0,3941 (0,172 - 0,615)</t>
  </si>
  <si>
    <t>Média juvenis</t>
  </si>
  <si>
    <t>desvio padrao juvenis</t>
  </si>
  <si>
    <t>clomaz</t>
  </si>
  <si>
    <t>Tabela artigo</t>
  </si>
  <si>
    <t>Teste</t>
  </si>
  <si>
    <t xml:space="preserve"> 0,214 (0,068 - 0,360)</t>
  </si>
  <si>
    <t>&lt;1,0</t>
  </si>
  <si>
    <r>
      <t>Herbicidas (mg i.a. kg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</si>
  <si>
    <t>17,25 (7,62-39,07)</t>
  </si>
  <si>
    <t>47,15 (29,66-18,66)</t>
  </si>
  <si>
    <t>184,12 (148,57-228,17)</t>
  </si>
  <si>
    <r>
      <t>1.000</t>
    </r>
    <r>
      <rPr>
        <vertAlign val="superscript"/>
        <sz val="12"/>
        <color theme="1"/>
        <rFont val="Times New Roman"/>
        <family val="1"/>
      </rPr>
      <t>a</t>
    </r>
  </si>
  <si>
    <t>Parâmetro Ecotoxicológico</t>
  </si>
  <si>
    <t>O intervalo de confiança de 95% está entre parênteses.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</si>
  <si>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Os dados não permitiram calcular os intervalos de confiança de 95%.</t>
    </r>
  </si>
  <si>
    <r>
      <t xml:space="preserve">n.d. Não disponível porque houve fuga desde a primeira dose </t>
    </r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ou não ocorreu mortalidade para nenhuma da doses testadas </t>
    </r>
    <r>
      <rPr>
        <vertAlign val="superscript"/>
        <sz val="11"/>
        <color theme="1"/>
        <rFont val="Calibri"/>
        <family val="2"/>
        <scheme val="minor"/>
      </rPr>
      <t>c</t>
    </r>
  </si>
  <si>
    <r>
      <t>n.d.</t>
    </r>
    <r>
      <rPr>
        <vertAlign val="superscript"/>
        <sz val="12"/>
        <color theme="1"/>
        <rFont val="Times New Roman"/>
        <family val="1"/>
      </rPr>
      <t>b</t>
    </r>
  </si>
  <si>
    <r>
      <t>n.d.</t>
    </r>
    <r>
      <rPr>
        <vertAlign val="superscript"/>
        <sz val="12"/>
        <color theme="1"/>
        <rFont val="Times New Roman"/>
        <family val="1"/>
      </rPr>
      <t>c</t>
    </r>
  </si>
  <si>
    <r>
      <rPr>
        <sz val="12"/>
        <color theme="1"/>
        <rFont val="Times New Roman"/>
        <family val="1"/>
      </rPr>
      <t>AC</t>
    </r>
    <r>
      <rPr>
        <vertAlign val="subscript"/>
        <sz val="12"/>
        <color theme="1"/>
        <rFont val="Times New Roman"/>
        <family val="1"/>
      </rPr>
      <t>50</t>
    </r>
  </si>
  <si>
    <r>
      <rPr>
        <sz val="12"/>
        <color theme="1"/>
        <rFont val="Times New Roman"/>
        <family val="1"/>
      </rPr>
      <t>LC</t>
    </r>
    <r>
      <rPr>
        <vertAlign val="subscript"/>
        <sz val="12"/>
        <color theme="1"/>
        <rFont val="Times New Roman"/>
        <family val="1"/>
      </rPr>
      <t>50</t>
    </r>
  </si>
  <si>
    <r>
      <t>EC</t>
    </r>
    <r>
      <rPr>
        <vertAlign val="subscript"/>
        <sz val="12"/>
        <color theme="1"/>
        <rFont val="Times New Roman"/>
        <family val="1"/>
      </rPr>
      <t>50</t>
    </r>
  </si>
  <si>
    <r>
      <t>EC</t>
    </r>
    <r>
      <rPr>
        <vertAlign val="subscript"/>
        <sz val="12"/>
        <color theme="1"/>
        <rFont val="Times New Roman"/>
        <family val="1"/>
      </rPr>
      <t>10</t>
    </r>
  </si>
  <si>
    <t>NOEC</t>
  </si>
  <si>
    <t>LOEC</t>
  </si>
  <si>
    <t>AC50, median avoidance concentration; LC50, median lethal concentration; EC50/EC10 concentration that causes a 50% or 10% reduction in reproduction; NOEC, no observed effect concentration; and LOEC, lowest observed
effect concentration.</t>
  </si>
  <si>
    <t>Herbicides</t>
  </si>
  <si>
    <t>Avoidance test</t>
  </si>
  <si>
    <t>Acute toxicity</t>
  </si>
  <si>
    <t>Chronic Toxicity</t>
  </si>
  <si>
    <t>0; 1; 10; 100; 500; 1.000</t>
  </si>
  <si>
    <t>0; 1; 10; 100; 500; 750</t>
  </si>
  <si>
    <t>0; 1; 10; 25; 50; 75</t>
  </si>
  <si>
    <t>0; 1;10; 50; 75; 100</t>
  </si>
  <si>
    <t>1 adul</t>
  </si>
  <si>
    <t>numero de ovos x 2</t>
  </si>
  <si>
    <t>concentração</t>
  </si>
  <si>
    <t>Juvenis</t>
  </si>
  <si>
    <t>Teste de Dunnett</t>
  </si>
  <si>
    <t>1000</t>
  </si>
  <si>
    <t>EC50= Exponencial</t>
  </si>
  <si>
    <t>Model is: v2=a*Exp(Log((a-a*0,5-b*0,5)/a)*(v1/x))+b</t>
  </si>
  <si>
    <t xml:space="preserve"> Dependent variable: Juvenis            Independent variables: 1</t>
  </si>
  <si>
    <t xml:space="preserve"> Final value: 1500,94848346</t>
  </si>
  <si>
    <t xml:space="preserve"> Proportion of variance accounted for: ,7303104    R =,854582</t>
  </si>
  <si>
    <t>EC50=0,76805(0,2492-1,286)</t>
  </si>
  <si>
    <t>EC10=Exponencial</t>
  </si>
  <si>
    <t>Model is: v2=a*Exp(Log((a-a*0,10-b*0,90)/a)*(v1/x))+b</t>
  </si>
  <si>
    <t>MEDIA</t>
  </si>
  <si>
    <t>SD</t>
  </si>
  <si>
    <t>EC10=0,355(0,090-0,621)</t>
  </si>
  <si>
    <t>PECsoil</t>
  </si>
  <si>
    <t>0,768(0,249-1,286)</t>
  </si>
  <si>
    <t>0,355(0,090-0,621)</t>
  </si>
  <si>
    <t>PEC CLOMAZONE</t>
  </si>
  <si>
    <t>Sulf</t>
  </si>
  <si>
    <t>Indaz</t>
  </si>
  <si>
    <t>PNECchronic</t>
  </si>
  <si>
    <t>Calculado</t>
  </si>
  <si>
    <t>PEC SULFENTRAZONE</t>
  </si>
  <si>
    <t>EC10/PEC</t>
  </si>
  <si>
    <t>DT50 LAB 20c = 22,6</t>
  </si>
  <si>
    <t>DT50 lab 20oc = 400 dias</t>
  </si>
  <si>
    <t xml:space="preserve">PEC INDAZIFLAM </t>
  </si>
  <si>
    <t>dt50 lab 20oC = 150 d</t>
  </si>
  <si>
    <t>Fonte DT50 = IUPAC (Lewis)</t>
  </si>
  <si>
    <t>PEC/PNEC &gt;1</t>
  </si>
  <si>
    <t>Endpoint =100</t>
  </si>
  <si>
    <t>EC10/100</t>
  </si>
  <si>
    <t>ENDPOINT</t>
  </si>
  <si>
    <t>https://cetesb.sp.gov.br/aguasinteriores/wp-content/uploads/sites/33/2017/04/Technical-Guidance-Document-on-Risk-Assessment-Part-II-2ed-2003.pdf</t>
  </si>
  <si>
    <t>Considerei 100 porque usei dados de EC10 (Cronico)</t>
  </si>
  <si>
    <t>Calculadora usada:  calculadora de solo PEC do Reino Unido (https://www.fao.org/pesticide-registration-toolkit/registration-tools/assessment-methods/method-detail/en/c/1300677/)</t>
  </si>
  <si>
    <t>Parameter</t>
  </si>
  <si>
    <t>Soil depth for PECsoil,1 year [d] (cm)</t>
  </si>
  <si>
    <t>Dry soil bulk density (g/cm3)</t>
  </si>
  <si>
    <t xml:space="preserve">DT50 in soil (days) </t>
  </si>
  <si>
    <t>Fonte</t>
  </si>
  <si>
    <t>Valor</t>
  </si>
  <si>
    <t>FOCUS</t>
  </si>
  <si>
    <t>Number of applications/year</t>
  </si>
  <si>
    <t>Application Rate (g/ha)</t>
  </si>
  <si>
    <t>AGROFIT (3L pc/ha -GAMIT360CS)</t>
  </si>
  <si>
    <t>Crop interceptetion (%)</t>
  </si>
  <si>
    <t>Pre-emergence (BBCH 00-09) - https://www.fao.org/fileadmin/user_upload/pesticide_toolkit/pdfs/assessment_methods/am-crop_interception_table.pdf</t>
  </si>
  <si>
    <t>FOCUS (FOCUS (1997) Soil persistence models and EU Registration - The Final Report of the Soil Modelling
Workgroup of FOCUS (Forum for the Co-ordination of Pesticide Fate Models and their Use) – 29
February 1997)</t>
  </si>
  <si>
    <r>
      <t>IUPAD (Lewis, 2016) - considerei para laboratório 20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</si>
  <si>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t>AGROFIT (1,2L pc/ha -BORAL500SC)</t>
  </si>
  <si>
    <t>AGROFIT (0,15L pc/ha -Alion)</t>
  </si>
  <si>
    <t>5 (valor padrão)</t>
  </si>
  <si>
    <t>1,5 (valor padrão)</t>
  </si>
  <si>
    <r>
      <t>IUPAD (Lewis, 2016) - considerei para laboratório 20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 - Lewis, K.A., Tzilivakis, J., Warner, D. and Green, A. (2016) An international database for pesticide risk assessments and management. Human and Ecological Risk Assessment: An International Journal, 22(4), 1050-1064. DOI: 10.1080/10807039.2015.1133242</t>
    </r>
  </si>
  <si>
    <t>Como usar calculadora: https://www.hse.gov.uk/pesticides/pesticides-registration/data-requirements-handbook/fate/soil.htm</t>
  </si>
  <si>
    <t>Pre-emergence (BBCH 00-09) https://www.fao.org/fileadmin/user_upload/pesticide_toolkit/pdfs/assessment_methods/am-crop_interception_table.pdf</t>
  </si>
  <si>
    <r>
      <t>NOEC</t>
    </r>
    <r>
      <rPr>
        <vertAlign val="subscript"/>
        <sz val="12"/>
        <color theme="1"/>
        <rFont val="Times New Roman"/>
        <family val="1"/>
      </rPr>
      <t>biomass</t>
    </r>
  </si>
  <si>
    <r>
      <t>LOEC</t>
    </r>
    <r>
      <rPr>
        <vertAlign val="subscript"/>
        <sz val="12"/>
        <color theme="1"/>
        <rFont val="Times New Roman"/>
        <family val="1"/>
      </rPr>
      <t>biomass</t>
    </r>
  </si>
  <si>
    <t>Avoidance 48h</t>
  </si>
  <si>
    <t>Mortality 14-d</t>
  </si>
  <si>
    <t>Reproduction 56-d</t>
  </si>
  <si>
    <r>
      <t>IUPAC (Lewis, 2016) - considerei para laboratório 20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</si>
  <si>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t>cinetica de SFO</t>
  </si>
  <si>
    <t xml:space="preserve">usar o pior caso (taxa de aplicação mais elevada) </t>
  </si>
  <si>
    <r>
      <t>PPDB (Lewis, 2016) - considerei para laboratório 20</t>
    </r>
    <r>
      <rPr>
        <vertAlign val="superscript"/>
        <sz val="11"/>
        <color rgb="FFFF0000"/>
        <rFont val="Calibri"/>
        <family val="2"/>
        <scheme val="minor"/>
      </rPr>
      <t>o</t>
    </r>
    <r>
      <rPr>
        <sz val="11"/>
        <color rgb="FFFF0000"/>
        <rFont val="Calibri"/>
        <family val="2"/>
        <scheme val="minor"/>
      </rPr>
      <t>C</t>
    </r>
  </si>
  <si>
    <t>endpoint =1000</t>
  </si>
  <si>
    <t>CL50/1000</t>
  </si>
  <si>
    <t>PNECagudo</t>
  </si>
  <si>
    <t>TER &lt; 5</t>
  </si>
  <si>
    <t>PEC/PNEC</t>
  </si>
  <si>
    <t>calculado</t>
  </si>
  <si>
    <t>Rate = 1260 g/ha</t>
  </si>
  <si>
    <t>Rate= 800 g/ha</t>
  </si>
  <si>
    <t>Rate = 100 g/ha</t>
  </si>
  <si>
    <t>HQ &gt; 1</t>
  </si>
  <si>
    <t>CL50/PEC</t>
  </si>
  <si>
    <t>TER agudo &lt; 10</t>
  </si>
  <si>
    <t>AGROFIT (3,5L pc/ha -GAMIT360CS)</t>
  </si>
  <si>
    <t>HQ agudo &gt; 1</t>
  </si>
  <si>
    <t>Application rate (g ai ha-1)</t>
  </si>
  <si>
    <t>soil density (g/cm3)</t>
  </si>
  <si>
    <t>Soil Detph (cm)</t>
  </si>
  <si>
    <t>DT50</t>
  </si>
  <si>
    <t>Crop interceptation (%)</t>
  </si>
  <si>
    <t>PEC (mg/kg)</t>
  </si>
  <si>
    <t>400 dias</t>
  </si>
  <si>
    <t>150 dias</t>
  </si>
  <si>
    <t>22,60 dias</t>
  </si>
  <si>
    <r>
      <t>PNEC</t>
    </r>
    <r>
      <rPr>
        <vertAlign val="subscript"/>
        <sz val="12"/>
        <color theme="1"/>
        <rFont val="Times New Roman"/>
        <family val="1"/>
      </rPr>
      <t>acute</t>
    </r>
  </si>
  <si>
    <r>
      <t>TER</t>
    </r>
    <r>
      <rPr>
        <vertAlign val="subscript"/>
        <sz val="12"/>
        <color theme="1"/>
        <rFont val="Times New Roman"/>
        <family val="1"/>
      </rPr>
      <t>acute</t>
    </r>
  </si>
  <si>
    <r>
      <t>HQ</t>
    </r>
    <r>
      <rPr>
        <vertAlign val="subscript"/>
        <sz val="12"/>
        <color theme="1"/>
        <rFont val="Times New Roman"/>
        <family val="1"/>
      </rPr>
      <t>acute</t>
    </r>
  </si>
  <si>
    <r>
      <t>PNEC</t>
    </r>
    <r>
      <rPr>
        <vertAlign val="subscript"/>
        <sz val="12"/>
        <color theme="1"/>
        <rFont val="Times New Roman"/>
        <family val="1"/>
      </rPr>
      <t>chronic</t>
    </r>
  </si>
  <si>
    <r>
      <t>TER</t>
    </r>
    <r>
      <rPr>
        <vertAlign val="subscript"/>
        <sz val="12"/>
        <color theme="1"/>
        <rFont val="Times New Roman"/>
        <family val="1"/>
      </rPr>
      <t>chronic</t>
    </r>
  </si>
  <si>
    <r>
      <t>HQ</t>
    </r>
    <r>
      <rPr>
        <vertAlign val="subscript"/>
        <sz val="12"/>
        <color theme="1"/>
        <rFont val="Times New Roman"/>
        <family val="1"/>
      </rPr>
      <t>chronic</t>
    </r>
  </si>
  <si>
    <t>n.a.</t>
  </si>
  <si>
    <t>AF = 1000</t>
  </si>
  <si>
    <t>AF=100</t>
  </si>
  <si>
    <t>&lt;10</t>
  </si>
  <si>
    <t>&gt;1</t>
  </si>
  <si>
    <t>&lt;5</t>
  </si>
  <si>
    <t>Y= 31,85*Exp(31.58-31.58*0.10-10.54*0.90)/31.58)*v1/0.35))+10.54</t>
  </si>
  <si>
    <t>y=31.58*e10.54*0.35</t>
  </si>
  <si>
    <t>EC10</t>
  </si>
  <si>
    <t>EC50</t>
  </si>
  <si>
    <t>y=31.58*e10.54*0.76</t>
  </si>
  <si>
    <t>y=35.95*e6.45*0.13</t>
  </si>
  <si>
    <t>y=35.95*e6.45*0.39</t>
  </si>
  <si>
    <t>ec10</t>
  </si>
  <si>
    <t>ec50</t>
  </si>
  <si>
    <t>y=32.50*e7.09*0.21</t>
  </si>
  <si>
    <t>y=32.50*e7.09*0.57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</si>
</sst>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00"/>
    <numFmt numFmtId="166" formatCode="0.000"/>
    <numFmt numFmtId="167" formatCode="0.0000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vertAlign val="subscript"/>
      <sz val="12"/>
      <color theme="1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2"/>
      <color rgb="FFEEECE1"/>
      <name val="Arial"/>
      <family val="2"/>
    </font>
    <font>
      <vertAlign val="superscript"/>
      <sz val="11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sz val="11"/>
      <name val="Calibri"/>
      <family val="2"/>
      <scheme val="minor"/>
    </font>
    <font>
      <sz val="12"/>
      <color rgb="FFFF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rgb="FF9BE16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/>
    <xf numFmtId="0" fontId="5" fillId="0" borderId="0"/>
    <xf numFmtId="0" fontId="15" fillId="0" borderId="0"/>
    <xf numFmtId="0" fontId="8" fillId="6" borderId="4" applyBorder="0"/>
    <xf numFmtId="0" fontId="8" fillId="7" borderId="4"/>
    <xf numFmtId="0" fontId="8" fillId="2" borderId="4">
      <protection locked="0"/>
    </xf>
    <xf numFmtId="0" fontId="8" fillId="8" borderId="4"/>
    <xf numFmtId="0" fontId="18" fillId="6" borderId="4" applyBorder="0"/>
    <xf numFmtId="0" fontId="8" fillId="9" borderId="4">
      <alignment horizontal="right"/>
    </xf>
    <xf numFmtId="166" fontId="8" fillId="9" borderId="4">
      <alignment horizontal="right"/>
    </xf>
  </cellStyleXfs>
  <cellXfs count="66">
    <xf numFmtId="0" fontId="0" fillId="0" borderId="0" xfId="0"/>
    <xf numFmtId="14" fontId="0" fillId="0" borderId="0" xfId="0" applyNumberFormat="1"/>
    <xf numFmtId="0" fontId="0" fillId="2" borderId="0" xfId="0" applyFill="1"/>
    <xf numFmtId="0" fontId="1" fillId="2" borderId="0" xfId="0" applyFont="1" applyFill="1"/>
    <xf numFmtId="2" fontId="0" fillId="0" borderId="0" xfId="0" applyNumberFormat="1"/>
    <xf numFmtId="0" fontId="2" fillId="2" borderId="0" xfId="0" applyFont="1" applyFill="1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0" fontId="3" fillId="3" borderId="0" xfId="0" applyFont="1" applyFill="1"/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/>
    </xf>
    <xf numFmtId="0" fontId="0" fillId="4" borderId="0" xfId="0" applyFill="1"/>
    <xf numFmtId="1" fontId="6" fillId="0" borderId="0" xfId="1" applyNumberFormat="1" applyFont="1" applyAlignment="1">
      <alignment horizontal="right" vertical="center"/>
    </xf>
    <xf numFmtId="2" fontId="6" fillId="0" borderId="0" xfId="1" applyNumberFormat="1" applyFont="1" applyAlignment="1">
      <alignment horizontal="right" vertical="center"/>
    </xf>
    <xf numFmtId="2" fontId="7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0" fillId="0" borderId="1" xfId="0" applyBorder="1"/>
    <xf numFmtId="1" fontId="6" fillId="0" borderId="0" xfId="2" applyNumberFormat="1" applyFont="1" applyAlignment="1">
      <alignment horizontal="right" vertical="center"/>
    </xf>
    <xf numFmtId="2" fontId="6" fillId="0" borderId="0" xfId="2" applyNumberFormat="1" applyFont="1" applyAlignment="1">
      <alignment horizontal="right" vertical="center"/>
    </xf>
    <xf numFmtId="2" fontId="7" fillId="0" borderId="0" xfId="2" applyNumberFormat="1" applyFont="1" applyAlignment="1">
      <alignment horizontal="right" vertical="center"/>
    </xf>
    <xf numFmtId="1" fontId="6" fillId="2" borderId="0" xfId="2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0" xfId="0" applyFill="1"/>
    <xf numFmtId="1" fontId="16" fillId="0" borderId="0" xfId="3" applyNumberFormat="1" applyFont="1" applyAlignment="1">
      <alignment horizontal="right" vertical="center"/>
    </xf>
    <xf numFmtId="165" fontId="16" fillId="0" borderId="0" xfId="3" applyNumberFormat="1" applyFont="1" applyAlignment="1">
      <alignment horizontal="right" vertical="center"/>
    </xf>
    <xf numFmtId="165" fontId="17" fillId="0" borderId="0" xfId="3" applyNumberFormat="1" applyFont="1" applyAlignment="1">
      <alignment horizontal="right" vertical="center"/>
    </xf>
    <xf numFmtId="164" fontId="11" fillId="0" borderId="1" xfId="0" applyNumberFormat="1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0" fontId="20" fillId="0" borderId="0" xfId="0" applyFont="1" applyAlignment="1">
      <alignment horizontal="center"/>
    </xf>
    <xf numFmtId="2" fontId="4" fillId="0" borderId="0" xfId="0" applyNumberFormat="1" applyFont="1"/>
    <xf numFmtId="2" fontId="21" fillId="0" borderId="0" xfId="0" applyNumberFormat="1" applyFont="1"/>
    <xf numFmtId="166" fontId="4" fillId="0" borderId="0" xfId="0" applyNumberFormat="1" applyFont="1"/>
    <xf numFmtId="0" fontId="11" fillId="0" borderId="2" xfId="0" quotePrefix="1" applyFont="1" applyBorder="1" applyAlignment="1">
      <alignment horizontal="center"/>
    </xf>
    <xf numFmtId="167" fontId="11" fillId="0" borderId="3" xfId="0" applyNumberFormat="1" applyFont="1" applyBorder="1" applyAlignment="1">
      <alignment horizontal="center"/>
    </xf>
    <xf numFmtId="167" fontId="11" fillId="0" borderId="0" xfId="0" applyNumberFormat="1" applyFont="1" applyAlignment="1">
      <alignment horizontal="center"/>
    </xf>
    <xf numFmtId="167" fontId="11" fillId="0" borderId="1" xfId="0" applyNumberFormat="1" applyFont="1" applyBorder="1" applyAlignment="1">
      <alignment horizontal="center"/>
    </xf>
    <xf numFmtId="2" fontId="11" fillId="0" borderId="0" xfId="0" applyNumberFormat="1" applyFont="1" applyAlignment="1">
      <alignment horizontal="center"/>
    </xf>
    <xf numFmtId="2" fontId="22" fillId="0" borderId="3" xfId="0" applyNumberFormat="1" applyFont="1" applyBorder="1" applyAlignment="1">
      <alignment horizontal="center"/>
    </xf>
    <xf numFmtId="2" fontId="22" fillId="0" borderId="0" xfId="0" applyNumberFormat="1" applyFont="1" applyAlignment="1">
      <alignment horizontal="center"/>
    </xf>
    <xf numFmtId="2" fontId="22" fillId="0" borderId="1" xfId="0" applyNumberFormat="1" applyFont="1" applyBorder="1" applyAlignment="1">
      <alignment horizontal="center"/>
    </xf>
    <xf numFmtId="166" fontId="22" fillId="0" borderId="3" xfId="0" applyNumberFormat="1" applyFont="1" applyBorder="1" applyAlignment="1">
      <alignment horizontal="center"/>
    </xf>
    <xf numFmtId="166" fontId="2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0" xfId="0" applyFont="1" applyAlignment="1">
      <alignment horizontal="left" wrapText="1"/>
    </xf>
  </cellXfs>
  <cellStyles count="11">
    <cellStyle name="Background" xfId="4" xr:uid="{C98A382A-F763-4809-B114-868C47EEBD1C}"/>
    <cellStyle name="Hidden Calculations" xfId="8" xr:uid="{DAE3311E-2F52-44B4-8FB6-4C7848285BFE}"/>
    <cellStyle name="Input CRD" xfId="6" xr:uid="{97DBD995-DA6B-4DDA-A475-43249F3B99CE}"/>
    <cellStyle name="Label" xfId="5" xr:uid="{92AB2972-672C-48ED-8B84-C674EA4D6E8A}"/>
    <cellStyle name="Normal" xfId="0" builtinId="0"/>
    <cellStyle name="Normal_Estat_juv_clomaz" xfId="1" xr:uid="{01D6FF1B-C786-455B-9605-55EA852B4225}"/>
    <cellStyle name="Normal_Estat_juv_Indaz" xfId="3" xr:uid="{FA7435AC-4613-400D-9D0F-11D4DEB89F77}"/>
    <cellStyle name="Normal_Estat_juv_sulf" xfId="2" xr:uid="{B3F29FCB-D4C4-47DB-BD1F-E4D24377F773}"/>
    <cellStyle name="Other" xfId="7" xr:uid="{5444B6A8-D794-48E2-8A0F-AFC4C9E75F37}"/>
    <cellStyle name="Output CRD" xfId="10" xr:uid="{630F7576-7DF5-4F9E-9462-53D7194FDC3D}"/>
    <cellStyle name="Output Title" xfId="9" xr:uid="{B00B0D54-4074-4E47-9E0D-97BB99E482DA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'N. de juvenis'!$G$8:$G$13</c:f>
              <c:numCache>
                <c:formatCode>0.00</c:formatCode>
                <c:ptCount val="6"/>
                <c:pt idx="0">
                  <c:v>0</c:v>
                </c:pt>
                <c:pt idx="1">
                  <c:v>1</c:v>
                </c:pt>
                <c:pt idx="2">
                  <c:v>10</c:v>
                </c:pt>
                <c:pt idx="3">
                  <c:v>25</c:v>
                </c:pt>
                <c:pt idx="4">
                  <c:v>50</c:v>
                </c:pt>
                <c:pt idx="5">
                  <c:v>75</c:v>
                </c:pt>
              </c:numCache>
            </c:numRef>
          </c:cat>
          <c:val>
            <c:numRef>
              <c:f>'N. de juvenis'!$H$8:$H$13</c:f>
              <c:numCache>
                <c:formatCode>0.00</c:formatCode>
                <c:ptCount val="6"/>
                <c:pt idx="0">
                  <c:v>42.4</c:v>
                </c:pt>
                <c:pt idx="1">
                  <c:v>13.4</c:v>
                </c:pt>
                <c:pt idx="2">
                  <c:v>13.2</c:v>
                </c:pt>
                <c:pt idx="3">
                  <c:v>12.8</c:v>
                </c:pt>
                <c:pt idx="4">
                  <c:v>2.2000000000000002</c:v>
                </c:pt>
                <c:pt idx="5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61-4E99-A526-FE6DCA949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935168"/>
        <c:axId val="1747540000"/>
      </c:barChart>
      <c:catAx>
        <c:axId val="71935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Concentração clomazone (mg i.a. kg</a:t>
                </a:r>
                <a:r>
                  <a:rPr lang="en-US" baseline="30000">
                    <a:solidFill>
                      <a:sysClr val="windowText" lastClr="000000"/>
                    </a:solidFill>
                  </a:rPr>
                  <a:t>-1</a:t>
                </a:r>
                <a:r>
                  <a:rPr lang="en-US">
                    <a:solidFill>
                      <a:sysClr val="windowText" lastClr="000000"/>
                    </a:solidFill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747540000"/>
        <c:crosses val="autoZero"/>
        <c:auto val="1"/>
        <c:lblAlgn val="ctr"/>
        <c:lblOffset val="100"/>
        <c:noMultiLvlLbl val="0"/>
      </c:catAx>
      <c:valAx>
        <c:axId val="1747540000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>
                    <a:solidFill>
                      <a:sysClr val="windowText" lastClr="000000"/>
                    </a:solidFill>
                  </a:rPr>
                  <a:t>Número</a:t>
                </a:r>
                <a:r>
                  <a:rPr lang="pt-BR" baseline="0">
                    <a:solidFill>
                      <a:sysClr val="windowText" lastClr="000000"/>
                    </a:solidFill>
                  </a:rPr>
                  <a:t> de juvenis </a:t>
                </a:r>
                <a:r>
                  <a:rPr lang="pt-BR" i="1" baseline="0">
                    <a:solidFill>
                      <a:sysClr val="windowText" lastClr="000000"/>
                    </a:solidFill>
                  </a:rPr>
                  <a:t>E. andrei</a:t>
                </a:r>
                <a:endParaRPr lang="pt-BR" i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1.6824393515940561E-2"/>
              <c:y val="5.466450539606705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0.00" sourceLinked="0"/>
        <c:majorTickMark val="in"/>
        <c:minorTickMark val="none"/>
        <c:tickLblPos val="nextTo"/>
        <c:spPr>
          <a:solidFill>
            <a:schemeClr val="bg1"/>
          </a:solidFill>
          <a:ln>
            <a:gradFill>
              <a:gsLst>
                <a:gs pos="0">
                  <a:schemeClr val="tx1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1935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[1]reprodução!$L$12</c:f>
              <c:strCache>
                <c:ptCount val="1"/>
                <c:pt idx="0">
                  <c:v>Juvenis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[1]reprodução!$N$13:$N$18</c:f>
                <c:numCache>
                  <c:formatCode>General</c:formatCode>
                  <c:ptCount val="6"/>
                  <c:pt idx="0">
                    <c:v>7.700649323271394</c:v>
                  </c:pt>
                  <c:pt idx="1">
                    <c:v>8.9554452708952432</c:v>
                  </c:pt>
                  <c:pt idx="2">
                    <c:v>4.636809247747852</c:v>
                  </c:pt>
                  <c:pt idx="3">
                    <c:v>5.9329587896765306</c:v>
                  </c:pt>
                  <c:pt idx="4">
                    <c:v>6.2048368229954285</c:v>
                  </c:pt>
                  <c:pt idx="5">
                    <c:v>3.4351128074635335</c:v>
                  </c:pt>
                </c:numCache>
              </c:numRef>
            </c:plus>
            <c:minus>
              <c:numRef>
                <c:f>[1]reprodução!$N$13:$N$18</c:f>
                <c:numCache>
                  <c:formatCode>General</c:formatCode>
                  <c:ptCount val="6"/>
                  <c:pt idx="0">
                    <c:v>7.700649323271394</c:v>
                  </c:pt>
                  <c:pt idx="1">
                    <c:v>8.9554452708952432</c:v>
                  </c:pt>
                  <c:pt idx="2">
                    <c:v>4.636809247747852</c:v>
                  </c:pt>
                  <c:pt idx="3">
                    <c:v>5.9329587896765306</c:v>
                  </c:pt>
                  <c:pt idx="4">
                    <c:v>6.2048368229954285</c:v>
                  </c:pt>
                  <c:pt idx="5">
                    <c:v>3.4351128074635335</c:v>
                  </c:pt>
                </c:numCache>
              </c:numRef>
            </c:minus>
            <c:spPr>
              <a:noFill/>
              <a:ln w="9525" cap="flat" cmpd="sng" algn="ctr">
                <a:solidFill>
                  <a:sysClr val="windowText" lastClr="000000"/>
                </a:solidFill>
                <a:round/>
              </a:ln>
              <a:effectLst/>
            </c:spPr>
          </c:errBars>
          <c:cat>
            <c:numRef>
              <c:f>[1]reprodução!$K$13:$K$18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10</c:v>
                </c:pt>
                <c:pt idx="3">
                  <c:v>100</c:v>
                </c:pt>
                <c:pt idx="4">
                  <c:v>500</c:v>
                </c:pt>
                <c:pt idx="5">
                  <c:v>1000</c:v>
                </c:pt>
              </c:numCache>
            </c:numRef>
          </c:cat>
          <c:val>
            <c:numRef>
              <c:f>[1]reprodução!$L$13:$L$18</c:f>
              <c:numCache>
                <c:formatCode>General</c:formatCode>
                <c:ptCount val="6"/>
                <c:pt idx="0">
                  <c:v>42.4</c:v>
                </c:pt>
                <c:pt idx="1">
                  <c:v>18.2</c:v>
                </c:pt>
                <c:pt idx="2">
                  <c:v>18</c:v>
                </c:pt>
                <c:pt idx="3">
                  <c:v>7.8</c:v>
                </c:pt>
                <c:pt idx="4">
                  <c:v>12</c:v>
                </c:pt>
                <c:pt idx="5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5C-49B8-A3DF-55690CA67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1735200"/>
        <c:axId val="741735616"/>
      </c:barChart>
      <c:catAx>
        <c:axId val="741735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/>
                  <a:t>Sulfentrazone (mg ai kg</a:t>
                </a:r>
                <a:r>
                  <a:rPr lang="pt-BR" baseline="30000"/>
                  <a:t>-1</a:t>
                </a:r>
                <a:r>
                  <a:rPr lang="pt-BR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41735616"/>
        <c:crosses val="autoZero"/>
        <c:auto val="1"/>
        <c:lblAlgn val="ctr"/>
        <c:lblOffset val="100"/>
        <c:noMultiLvlLbl val="0"/>
      </c:catAx>
      <c:valAx>
        <c:axId val="741735616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/>
                  <a:t>Number of </a:t>
                </a:r>
                <a:r>
                  <a:rPr lang="pt-BR" i="1"/>
                  <a:t>E. andrei </a:t>
                </a:r>
                <a:r>
                  <a:rPr lang="pt-BR"/>
                  <a:t>juveniles</a:t>
                </a:r>
              </a:p>
            </c:rich>
          </c:tx>
          <c:layout>
            <c:manualLayout>
              <c:xMode val="edge"/>
              <c:yMode val="edge"/>
              <c:x val="2.2361984626135568E-2"/>
              <c:y val="0.117048360122265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>
                <a:alpha val="96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41735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[1]reprodução!$L$12</c:f>
              <c:strCache>
                <c:ptCount val="1"/>
                <c:pt idx="0">
                  <c:v>Juvenis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[1]reprodução!$N$13:$N$18</c:f>
                <c:numCache>
                  <c:formatCode>General</c:formatCode>
                  <c:ptCount val="6"/>
                  <c:pt idx="0">
                    <c:v>7.700649323271394</c:v>
                  </c:pt>
                  <c:pt idx="1">
                    <c:v>8.9554452708952432</c:v>
                  </c:pt>
                  <c:pt idx="2">
                    <c:v>4.636809247747852</c:v>
                  </c:pt>
                  <c:pt idx="3">
                    <c:v>5.9329587896765306</c:v>
                  </c:pt>
                  <c:pt idx="4">
                    <c:v>6.2048368229954285</c:v>
                  </c:pt>
                  <c:pt idx="5">
                    <c:v>3.4351128074635335</c:v>
                  </c:pt>
                </c:numCache>
              </c:numRef>
            </c:plus>
            <c:minus>
              <c:numRef>
                <c:f>[1]reprodução!$N$13:$N$18</c:f>
                <c:numCache>
                  <c:formatCode>General</c:formatCode>
                  <c:ptCount val="6"/>
                  <c:pt idx="0">
                    <c:v>7.700649323271394</c:v>
                  </c:pt>
                  <c:pt idx="1">
                    <c:v>8.9554452708952432</c:v>
                  </c:pt>
                  <c:pt idx="2">
                    <c:v>4.636809247747852</c:v>
                  </c:pt>
                  <c:pt idx="3">
                    <c:v>5.9329587896765306</c:v>
                  </c:pt>
                  <c:pt idx="4">
                    <c:v>6.2048368229954285</c:v>
                  </c:pt>
                  <c:pt idx="5">
                    <c:v>3.4351128074635335</c:v>
                  </c:pt>
                </c:numCache>
              </c:numRef>
            </c:minus>
            <c:spPr>
              <a:noFill/>
              <a:ln w="9525" cap="flat" cmpd="sng" algn="ctr">
                <a:solidFill>
                  <a:sysClr val="windowText" lastClr="000000"/>
                </a:solidFill>
                <a:round/>
              </a:ln>
              <a:effectLst/>
            </c:spPr>
          </c:errBars>
          <c:cat>
            <c:numRef>
              <c:f>[1]reprodução!$K$13:$K$18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10</c:v>
                </c:pt>
                <c:pt idx="3">
                  <c:v>100</c:v>
                </c:pt>
                <c:pt idx="4">
                  <c:v>500</c:v>
                </c:pt>
                <c:pt idx="5">
                  <c:v>1000</c:v>
                </c:pt>
              </c:numCache>
            </c:numRef>
          </c:cat>
          <c:val>
            <c:numRef>
              <c:f>[1]reprodução!$L$13:$L$18</c:f>
              <c:numCache>
                <c:formatCode>General</c:formatCode>
                <c:ptCount val="6"/>
                <c:pt idx="0">
                  <c:v>42.4</c:v>
                </c:pt>
                <c:pt idx="1">
                  <c:v>18.2</c:v>
                </c:pt>
                <c:pt idx="2">
                  <c:v>18</c:v>
                </c:pt>
                <c:pt idx="3">
                  <c:v>7.8</c:v>
                </c:pt>
                <c:pt idx="4">
                  <c:v>12</c:v>
                </c:pt>
                <c:pt idx="5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A7-46A7-81F3-4BCED2FA3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1735200"/>
        <c:axId val="741735616"/>
      </c:barChart>
      <c:catAx>
        <c:axId val="741735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/>
                  <a:t>Clomazone (mg ai kg</a:t>
                </a:r>
                <a:r>
                  <a:rPr lang="pt-BR" baseline="30000"/>
                  <a:t>-1</a:t>
                </a:r>
                <a:r>
                  <a:rPr lang="pt-BR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41735616"/>
        <c:crosses val="autoZero"/>
        <c:auto val="1"/>
        <c:lblAlgn val="ctr"/>
        <c:lblOffset val="100"/>
        <c:noMultiLvlLbl val="0"/>
      </c:catAx>
      <c:valAx>
        <c:axId val="741735616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/>
                  <a:t>Number of </a:t>
                </a:r>
                <a:r>
                  <a:rPr lang="pt-BR" i="1"/>
                  <a:t>E. andrei </a:t>
                </a:r>
                <a:r>
                  <a:rPr lang="pt-BR"/>
                  <a:t>juveniles</a:t>
                </a:r>
              </a:p>
            </c:rich>
          </c:tx>
          <c:layout>
            <c:manualLayout>
              <c:xMode val="edge"/>
              <c:yMode val="edge"/>
              <c:x val="2.2361984626135568E-2"/>
              <c:y val="0.117048360122265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>
                <a:alpha val="96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41735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[1]reprodução!$L$12</c:f>
              <c:strCache>
                <c:ptCount val="1"/>
                <c:pt idx="0">
                  <c:v>Juvenis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[1]reprodução!$N$13:$N$18</c:f>
                <c:numCache>
                  <c:formatCode>General</c:formatCode>
                  <c:ptCount val="6"/>
                  <c:pt idx="0">
                    <c:v>7.700649323271394</c:v>
                  </c:pt>
                  <c:pt idx="1">
                    <c:v>8.9554452708952432</c:v>
                  </c:pt>
                  <c:pt idx="2">
                    <c:v>4.636809247747852</c:v>
                  </c:pt>
                  <c:pt idx="3">
                    <c:v>5.9329587896765306</c:v>
                  </c:pt>
                  <c:pt idx="4">
                    <c:v>6.2048368229954285</c:v>
                  </c:pt>
                  <c:pt idx="5">
                    <c:v>3.4351128074635335</c:v>
                  </c:pt>
                </c:numCache>
              </c:numRef>
            </c:plus>
            <c:minus>
              <c:numRef>
                <c:f>[1]reprodução!$N$13:$N$18</c:f>
                <c:numCache>
                  <c:formatCode>General</c:formatCode>
                  <c:ptCount val="6"/>
                  <c:pt idx="0">
                    <c:v>7.700649323271394</c:v>
                  </c:pt>
                  <c:pt idx="1">
                    <c:v>8.9554452708952432</c:v>
                  </c:pt>
                  <c:pt idx="2">
                    <c:v>4.636809247747852</c:v>
                  </c:pt>
                  <c:pt idx="3">
                    <c:v>5.9329587896765306</c:v>
                  </c:pt>
                  <c:pt idx="4">
                    <c:v>6.2048368229954285</c:v>
                  </c:pt>
                  <c:pt idx="5">
                    <c:v>3.4351128074635335</c:v>
                  </c:pt>
                </c:numCache>
              </c:numRef>
            </c:minus>
            <c:spPr>
              <a:noFill/>
              <a:ln w="9525" cap="flat" cmpd="sng" algn="ctr">
                <a:solidFill>
                  <a:sysClr val="windowText" lastClr="000000"/>
                </a:solidFill>
                <a:round/>
              </a:ln>
              <a:effectLst/>
            </c:spPr>
          </c:errBars>
          <c:cat>
            <c:numRef>
              <c:f>[1]reprodução!$K$13:$K$18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10</c:v>
                </c:pt>
                <c:pt idx="3">
                  <c:v>100</c:v>
                </c:pt>
                <c:pt idx="4">
                  <c:v>500</c:v>
                </c:pt>
                <c:pt idx="5">
                  <c:v>1000</c:v>
                </c:pt>
              </c:numCache>
            </c:numRef>
          </c:cat>
          <c:val>
            <c:numRef>
              <c:f>[1]reprodução!$L$13:$L$18</c:f>
              <c:numCache>
                <c:formatCode>General</c:formatCode>
                <c:ptCount val="6"/>
                <c:pt idx="0">
                  <c:v>42.4</c:v>
                </c:pt>
                <c:pt idx="1">
                  <c:v>18.2</c:v>
                </c:pt>
                <c:pt idx="2">
                  <c:v>18</c:v>
                </c:pt>
                <c:pt idx="3">
                  <c:v>7.8</c:v>
                </c:pt>
                <c:pt idx="4">
                  <c:v>12</c:v>
                </c:pt>
                <c:pt idx="5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92-4425-AC77-CCEF323BD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1735200"/>
        <c:axId val="741735616"/>
      </c:barChart>
      <c:catAx>
        <c:axId val="741735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/>
                  <a:t>Indaziflam (mg ai kg</a:t>
                </a:r>
                <a:r>
                  <a:rPr lang="pt-BR" baseline="30000"/>
                  <a:t>-1</a:t>
                </a:r>
                <a:r>
                  <a:rPr lang="pt-BR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41735616"/>
        <c:crosses val="autoZero"/>
        <c:auto val="1"/>
        <c:lblAlgn val="ctr"/>
        <c:lblOffset val="100"/>
        <c:noMultiLvlLbl val="0"/>
      </c:catAx>
      <c:valAx>
        <c:axId val="741735616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/>
                  <a:t>Number of </a:t>
                </a:r>
                <a:r>
                  <a:rPr lang="pt-BR" i="1"/>
                  <a:t>E. andrei </a:t>
                </a:r>
                <a:r>
                  <a:rPr lang="pt-BR"/>
                  <a:t>juveniles</a:t>
                </a:r>
              </a:p>
            </c:rich>
          </c:tx>
          <c:layout>
            <c:manualLayout>
              <c:xMode val="edge"/>
              <c:yMode val="edge"/>
              <c:x val="2.2361984626135568E-2"/>
              <c:y val="0.117048360122265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>
                <a:alpha val="96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41735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emf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45928</xdr:colOff>
      <xdr:row>41</xdr:row>
      <xdr:rowOff>107174</xdr:rowOff>
    </xdr:from>
    <xdr:to>
      <xdr:col>8</xdr:col>
      <xdr:colOff>176248</xdr:colOff>
      <xdr:row>55</xdr:row>
      <xdr:rowOff>168131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61DCD61-C0B6-B5E9-7526-84A14F398F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19</xdr:row>
      <xdr:rowOff>0</xdr:rowOff>
    </xdr:from>
    <xdr:to>
      <xdr:col>28</xdr:col>
      <xdr:colOff>255553</xdr:colOff>
      <xdr:row>39</xdr:row>
      <xdr:rowOff>6000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2CC2A71-4FFA-4675-BDF8-DDFDE9B51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417656</xdr:colOff>
      <xdr:row>42</xdr:row>
      <xdr:rowOff>143741</xdr:rowOff>
    </xdr:from>
    <xdr:to>
      <xdr:col>15</xdr:col>
      <xdr:colOff>112208</xdr:colOff>
      <xdr:row>62</xdr:row>
      <xdr:rowOff>149685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15F9A21-0A49-474B-810E-78FD52A5A8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0</xdr:colOff>
      <xdr:row>16</xdr:row>
      <xdr:rowOff>0</xdr:rowOff>
    </xdr:from>
    <xdr:to>
      <xdr:col>45</xdr:col>
      <xdr:colOff>25950</xdr:colOff>
      <xdr:row>36</xdr:row>
      <xdr:rowOff>6000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50AEB54-460C-40D8-B0F9-60D83D8BE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0.31675</cdr:x>
      <cdr:y>0.36114</cdr:y>
    </cdr:from>
    <cdr:to>
      <cdr:x>0.34897</cdr:x>
      <cdr:y>0.53939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798EB136-C857-419F-94E6-76FB41C5F469}"/>
            </a:ext>
          </a:extLst>
        </cdr:cNvPr>
        <cdr:cNvSpPr txBox="1"/>
      </cdr:nvSpPr>
      <cdr:spPr>
        <a:xfrm xmlns:a="http://schemas.openxmlformats.org/drawingml/2006/main">
          <a:off x="1802862" y="1344550"/>
          <a:ext cx="183389" cy="6636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4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*</a:t>
          </a:r>
        </a:p>
      </cdr:txBody>
    </cdr:sp>
  </cdr:relSizeAnchor>
  <cdr:relSizeAnchor xmlns:cdr="http://schemas.openxmlformats.org/drawingml/2006/chartDrawing">
    <cdr:from>
      <cdr:x>0.60268</cdr:x>
      <cdr:y>0.59076</cdr:y>
    </cdr:from>
    <cdr:to>
      <cdr:x>0.63393</cdr:x>
      <cdr:y>0.66021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B379AD1A-58A2-4034-98E2-C2418F803C84}"/>
            </a:ext>
          </a:extLst>
        </cdr:cNvPr>
        <cdr:cNvSpPr txBox="1"/>
      </cdr:nvSpPr>
      <cdr:spPr>
        <a:xfrm xmlns:a="http://schemas.openxmlformats.org/drawingml/2006/main">
          <a:off x="3460554" y="2254348"/>
          <a:ext cx="179436" cy="2650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4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*</a:t>
          </a:r>
        </a:p>
      </cdr:txBody>
    </cdr:sp>
  </cdr:relSizeAnchor>
  <cdr:relSizeAnchor xmlns:cdr="http://schemas.openxmlformats.org/drawingml/2006/chartDrawing">
    <cdr:from>
      <cdr:x>0.74539</cdr:x>
      <cdr:y>0.53775</cdr:y>
    </cdr:from>
    <cdr:to>
      <cdr:x>0.77664</cdr:x>
      <cdr:y>0.6072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3DD033B2-0D10-4843-B280-8BCEF285D618}"/>
            </a:ext>
          </a:extLst>
        </cdr:cNvPr>
        <cdr:cNvSpPr txBox="1"/>
      </cdr:nvSpPr>
      <cdr:spPr>
        <a:xfrm xmlns:a="http://schemas.openxmlformats.org/drawingml/2006/main">
          <a:off x="4293454" y="2052063"/>
          <a:ext cx="180000" cy="2650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4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*</a:t>
          </a:r>
        </a:p>
      </cdr:txBody>
    </cdr:sp>
  </cdr:relSizeAnchor>
  <cdr:relSizeAnchor xmlns:cdr="http://schemas.openxmlformats.org/drawingml/2006/chartDrawing">
    <cdr:from>
      <cdr:x>0.88916</cdr:x>
      <cdr:y>0.67023</cdr:y>
    </cdr:from>
    <cdr:to>
      <cdr:x>0.92041</cdr:x>
      <cdr:y>0.73968</cdr:y>
    </cdr:to>
    <cdr:sp macro="" textlink="">
      <cdr:nvSpPr>
        <cdr:cNvPr id="6" name="CaixaDeTexto 1">
          <a:extLst xmlns:a="http://schemas.openxmlformats.org/drawingml/2006/main">
            <a:ext uri="{FF2B5EF4-FFF2-40B4-BE49-F238E27FC236}">
              <a16:creationId xmlns:a16="http://schemas.microsoft.com/office/drawing/2014/main" id="{B817E252-FF60-4C23-B027-4C4A66EBA201}"/>
            </a:ext>
          </a:extLst>
        </cdr:cNvPr>
        <cdr:cNvSpPr txBox="1"/>
      </cdr:nvSpPr>
      <cdr:spPr>
        <a:xfrm xmlns:a="http://schemas.openxmlformats.org/drawingml/2006/main">
          <a:off x="5094468" y="2542204"/>
          <a:ext cx="179048" cy="263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4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*</a:t>
          </a:r>
        </a:p>
      </cdr:txBody>
    </cdr:sp>
  </cdr:relSizeAnchor>
  <cdr:relSizeAnchor xmlns:cdr="http://schemas.openxmlformats.org/drawingml/2006/chartDrawing">
    <cdr:from>
      <cdr:x>0.45988</cdr:x>
      <cdr:y>0.4746</cdr:y>
    </cdr:from>
    <cdr:to>
      <cdr:x>0.49113</cdr:x>
      <cdr:y>0.54405</cdr:y>
    </cdr:to>
    <cdr:sp macro="" textlink="">
      <cdr:nvSpPr>
        <cdr:cNvPr id="12" name="CaixaDeTexto 1">
          <a:extLst xmlns:a="http://schemas.openxmlformats.org/drawingml/2006/main">
            <a:ext uri="{FF2B5EF4-FFF2-40B4-BE49-F238E27FC236}">
              <a16:creationId xmlns:a16="http://schemas.microsoft.com/office/drawing/2014/main" id="{7A6DF3C5-950F-521E-20F2-E6F20C396BF3}"/>
            </a:ext>
          </a:extLst>
        </cdr:cNvPr>
        <cdr:cNvSpPr txBox="1"/>
      </cdr:nvSpPr>
      <cdr:spPr>
        <a:xfrm xmlns:a="http://schemas.openxmlformats.org/drawingml/2006/main">
          <a:off x="2640626" y="1811072"/>
          <a:ext cx="179436" cy="2650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4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*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0.31985</cdr:x>
      <cdr:y>0.41678</cdr:y>
    </cdr:from>
    <cdr:to>
      <cdr:x>0.3511</cdr:x>
      <cdr:y>0.48623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798EB136-C857-419F-94E6-76FB41C5F469}"/>
            </a:ext>
          </a:extLst>
        </cdr:cNvPr>
        <cdr:cNvSpPr txBox="1"/>
      </cdr:nvSpPr>
      <cdr:spPr>
        <a:xfrm xmlns:a="http://schemas.openxmlformats.org/drawingml/2006/main">
          <a:off x="1843833" y="1617323"/>
          <a:ext cx="180147" cy="269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4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*</a:t>
          </a:r>
        </a:p>
      </cdr:txBody>
    </cdr:sp>
  </cdr:relSizeAnchor>
  <cdr:relSizeAnchor xmlns:cdr="http://schemas.openxmlformats.org/drawingml/2006/chartDrawing">
    <cdr:from>
      <cdr:x>0.461</cdr:x>
      <cdr:y>0.47342</cdr:y>
    </cdr:from>
    <cdr:to>
      <cdr:x>0.49225</cdr:x>
      <cdr:y>0.54286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B7EAE670-FE29-408F-9109-CAC3A3D656D7}"/>
            </a:ext>
          </a:extLst>
        </cdr:cNvPr>
        <cdr:cNvSpPr txBox="1"/>
      </cdr:nvSpPr>
      <cdr:spPr>
        <a:xfrm xmlns:a="http://schemas.openxmlformats.org/drawingml/2006/main">
          <a:off x="2655575" y="1806545"/>
          <a:ext cx="180015" cy="2649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4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*</a:t>
          </a:r>
        </a:p>
      </cdr:txBody>
    </cdr:sp>
  </cdr:relSizeAnchor>
  <cdr:relSizeAnchor xmlns:cdr="http://schemas.openxmlformats.org/drawingml/2006/chartDrawing">
    <cdr:from>
      <cdr:x>0.60123</cdr:x>
      <cdr:y>0.59105</cdr:y>
    </cdr:from>
    <cdr:to>
      <cdr:x>0.63248</cdr:x>
      <cdr:y>0.6605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B379AD1A-58A2-4034-98E2-C2418F803C84}"/>
            </a:ext>
          </a:extLst>
        </cdr:cNvPr>
        <cdr:cNvSpPr txBox="1"/>
      </cdr:nvSpPr>
      <cdr:spPr>
        <a:xfrm xmlns:a="http://schemas.openxmlformats.org/drawingml/2006/main">
          <a:off x="3456883" y="2215207"/>
          <a:ext cx="179679" cy="2602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4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*</a:t>
          </a:r>
        </a:p>
      </cdr:txBody>
    </cdr:sp>
  </cdr:relSizeAnchor>
  <cdr:relSizeAnchor xmlns:cdr="http://schemas.openxmlformats.org/drawingml/2006/chartDrawing">
    <cdr:from>
      <cdr:x>0.74387</cdr:x>
      <cdr:y>0.53243</cdr:y>
    </cdr:from>
    <cdr:to>
      <cdr:x>0.77512</cdr:x>
      <cdr:y>0.60188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3DD033B2-0D10-4843-B280-8BCEF285D618}"/>
            </a:ext>
          </a:extLst>
        </cdr:cNvPr>
        <cdr:cNvSpPr txBox="1"/>
      </cdr:nvSpPr>
      <cdr:spPr>
        <a:xfrm xmlns:a="http://schemas.openxmlformats.org/drawingml/2006/main">
          <a:off x="4277080" y="1995489"/>
          <a:ext cx="179679" cy="2602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4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*</a:t>
          </a:r>
        </a:p>
      </cdr:txBody>
    </cdr:sp>
  </cdr:relSizeAnchor>
  <cdr:relSizeAnchor xmlns:cdr="http://schemas.openxmlformats.org/drawingml/2006/chartDrawing">
    <cdr:from>
      <cdr:x>0.8865</cdr:x>
      <cdr:y>0.66806</cdr:y>
    </cdr:from>
    <cdr:to>
      <cdr:x>0.91775</cdr:x>
      <cdr:y>0.73751</cdr:y>
    </cdr:to>
    <cdr:sp macro="" textlink="">
      <cdr:nvSpPr>
        <cdr:cNvPr id="6" name="CaixaDeTexto 1">
          <a:extLst xmlns:a="http://schemas.openxmlformats.org/drawingml/2006/main">
            <a:ext uri="{FF2B5EF4-FFF2-40B4-BE49-F238E27FC236}">
              <a16:creationId xmlns:a16="http://schemas.microsoft.com/office/drawing/2014/main" id="{B817E252-FF60-4C23-B027-4C4A66EBA201}"/>
            </a:ext>
          </a:extLst>
        </cdr:cNvPr>
        <cdr:cNvSpPr txBox="1"/>
      </cdr:nvSpPr>
      <cdr:spPr>
        <a:xfrm xmlns:a="http://schemas.openxmlformats.org/drawingml/2006/main">
          <a:off x="5097132" y="2503815"/>
          <a:ext cx="179678" cy="2602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4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*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0.32011</cdr:x>
      <cdr:y>0.41725</cdr:y>
    </cdr:from>
    <cdr:to>
      <cdr:x>0.35136</cdr:x>
      <cdr:y>0.4867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798EB136-C857-419F-94E6-76FB41C5F469}"/>
            </a:ext>
          </a:extLst>
        </cdr:cNvPr>
        <cdr:cNvSpPr txBox="1"/>
      </cdr:nvSpPr>
      <cdr:spPr>
        <a:xfrm xmlns:a="http://schemas.openxmlformats.org/drawingml/2006/main">
          <a:off x="1853264" y="1619172"/>
          <a:ext cx="180918" cy="2695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4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*</a:t>
          </a:r>
        </a:p>
      </cdr:txBody>
    </cdr:sp>
  </cdr:relSizeAnchor>
  <cdr:relSizeAnchor xmlns:cdr="http://schemas.openxmlformats.org/drawingml/2006/chartDrawing">
    <cdr:from>
      <cdr:x>0.46084</cdr:x>
      <cdr:y>0.47431</cdr:y>
    </cdr:from>
    <cdr:to>
      <cdr:x>0.49209</cdr:x>
      <cdr:y>0.54375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B7EAE670-FE29-408F-9109-CAC3A3D656D7}"/>
            </a:ext>
          </a:extLst>
        </cdr:cNvPr>
        <cdr:cNvSpPr txBox="1"/>
      </cdr:nvSpPr>
      <cdr:spPr>
        <a:xfrm xmlns:a="http://schemas.openxmlformats.org/drawingml/2006/main">
          <a:off x="2667979" y="1840596"/>
          <a:ext cx="180918" cy="2694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4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*</a:t>
          </a:r>
        </a:p>
      </cdr:txBody>
    </cdr:sp>
  </cdr:relSizeAnchor>
  <cdr:relSizeAnchor xmlns:cdr="http://schemas.openxmlformats.org/drawingml/2006/chartDrawing">
    <cdr:from>
      <cdr:x>0.60622</cdr:x>
      <cdr:y>0.58737</cdr:y>
    </cdr:from>
    <cdr:to>
      <cdr:x>0.63747</cdr:x>
      <cdr:y>0.65682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B379AD1A-58A2-4034-98E2-C2418F803C84}"/>
            </a:ext>
          </a:extLst>
        </cdr:cNvPr>
        <cdr:cNvSpPr txBox="1"/>
      </cdr:nvSpPr>
      <cdr:spPr>
        <a:xfrm xmlns:a="http://schemas.openxmlformats.org/drawingml/2006/main">
          <a:off x="3468266" y="2218093"/>
          <a:ext cx="178784" cy="2622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4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*</a:t>
          </a:r>
        </a:p>
      </cdr:txBody>
    </cdr:sp>
  </cdr:relSizeAnchor>
  <cdr:relSizeAnchor xmlns:cdr="http://schemas.openxmlformats.org/drawingml/2006/chartDrawing">
    <cdr:from>
      <cdr:x>0.74733</cdr:x>
      <cdr:y>0.52618</cdr:y>
    </cdr:from>
    <cdr:to>
      <cdr:x>0.77858</cdr:x>
      <cdr:y>0.59563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3DD033B2-0D10-4843-B280-8BCEF285D618}"/>
            </a:ext>
          </a:extLst>
        </cdr:cNvPr>
        <cdr:cNvSpPr txBox="1"/>
      </cdr:nvSpPr>
      <cdr:spPr>
        <a:xfrm xmlns:a="http://schemas.openxmlformats.org/drawingml/2006/main">
          <a:off x="4275539" y="1987023"/>
          <a:ext cx="178784" cy="2622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4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*</a:t>
          </a:r>
        </a:p>
      </cdr:txBody>
    </cdr:sp>
  </cdr:relSizeAnchor>
  <cdr:relSizeAnchor xmlns:cdr="http://schemas.openxmlformats.org/drawingml/2006/chartDrawing">
    <cdr:from>
      <cdr:x>0.88728</cdr:x>
      <cdr:y>0.67349</cdr:y>
    </cdr:from>
    <cdr:to>
      <cdr:x>0.91853</cdr:x>
      <cdr:y>0.74294</cdr:y>
    </cdr:to>
    <cdr:sp macro="" textlink="">
      <cdr:nvSpPr>
        <cdr:cNvPr id="6" name="CaixaDeTexto 1">
          <a:extLst xmlns:a="http://schemas.openxmlformats.org/drawingml/2006/main">
            <a:ext uri="{FF2B5EF4-FFF2-40B4-BE49-F238E27FC236}">
              <a16:creationId xmlns:a16="http://schemas.microsoft.com/office/drawing/2014/main" id="{B817E252-FF60-4C23-B027-4C4A66EBA201}"/>
            </a:ext>
          </a:extLst>
        </cdr:cNvPr>
        <cdr:cNvSpPr txBox="1"/>
      </cdr:nvSpPr>
      <cdr:spPr>
        <a:xfrm xmlns:a="http://schemas.openxmlformats.org/drawingml/2006/main">
          <a:off x="5136786" y="2613532"/>
          <a:ext cx="180918" cy="2695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4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*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171451</xdr:colOff>
      <xdr:row>4</xdr:row>
      <xdr:rowOff>133349</xdr:rowOff>
    </xdr:from>
    <xdr:to>
      <xdr:col>9</xdr:col>
      <xdr:colOff>529419</xdr:colOff>
      <xdr:row>20</xdr:row>
      <xdr:rowOff>115026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30362BA-6F9F-3AF7-A802-D6D99A2F8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1" y="895349"/>
          <a:ext cx="4015568" cy="3029677"/>
        </a:xfrm>
        <a:prstGeom prst="rect">
          <a:avLst/>
        </a:prstGeom>
      </xdr:spPr>
    </xdr:pic>
    <xdr:clientData/>
  </xdr:twoCellAnchor>
  <xdr:twoCellAnchor editAs="oneCell">
    <xdr:from>
      <xdr:col>10</xdr:col>
      <xdr:colOff>504825</xdr:colOff>
      <xdr:row>4</xdr:row>
      <xdr:rowOff>95249</xdr:rowOff>
    </xdr:from>
    <xdr:to>
      <xdr:col>18</xdr:col>
      <xdr:colOff>382372</xdr:colOff>
      <xdr:row>9</xdr:row>
      <xdr:rowOff>38228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AF80BDB-3FB3-884F-7F09-9BE905202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00825" y="857249"/>
          <a:ext cx="4754347" cy="895479"/>
        </a:xfrm>
        <a:prstGeom prst="rect">
          <a:avLst/>
        </a:prstGeom>
      </xdr:spPr>
    </xdr:pic>
    <xdr:clientData/>
  </xdr:twoCellAnchor>
  <xdr:twoCellAnchor editAs="oneCell">
    <xdr:from>
      <xdr:col>20</xdr:col>
      <xdr:colOff>238125</xdr:colOff>
      <xdr:row>28</xdr:row>
      <xdr:rowOff>95250</xdr:rowOff>
    </xdr:from>
    <xdr:to>
      <xdr:col>27</xdr:col>
      <xdr:colOff>172036</xdr:colOff>
      <xdr:row>35</xdr:row>
      <xdr:rowOff>162120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77EBB3A-9E51-F348-FD71-E86EF7E62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30125" y="5429250"/>
          <a:ext cx="4201111" cy="1400370"/>
        </a:xfrm>
        <a:prstGeom prst="rect">
          <a:avLst/>
        </a:prstGeom>
      </xdr:spPr>
    </xdr:pic>
    <xdr:clientData/>
  </xdr:twoCellAnchor>
  <xdr:twoCellAnchor editAs="oneCell">
    <xdr:from>
      <xdr:col>20</xdr:col>
      <xdr:colOff>76200</xdr:colOff>
      <xdr:row>18</xdr:row>
      <xdr:rowOff>171450</xdr:rowOff>
    </xdr:from>
    <xdr:to>
      <xdr:col>27</xdr:col>
      <xdr:colOff>314954</xdr:colOff>
      <xdr:row>26</xdr:row>
      <xdr:rowOff>143084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18D776B4-CBF8-2CD2-FDD6-2E373D249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268200" y="3600450"/>
          <a:ext cx="4505954" cy="1495634"/>
        </a:xfrm>
        <a:prstGeom prst="rect">
          <a:avLst/>
        </a:prstGeom>
      </xdr:spPr>
    </xdr:pic>
    <xdr:clientData/>
  </xdr:twoCellAnchor>
  <xdr:twoCellAnchor editAs="oneCell">
    <xdr:from>
      <xdr:col>20</xdr:col>
      <xdr:colOff>85725</xdr:colOff>
      <xdr:row>38</xdr:row>
      <xdr:rowOff>38100</xdr:rowOff>
    </xdr:from>
    <xdr:to>
      <xdr:col>27</xdr:col>
      <xdr:colOff>505479</xdr:colOff>
      <xdr:row>45</xdr:row>
      <xdr:rowOff>171655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146AA37B-2A3D-3FCD-560A-62C3EDE4B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277725" y="7277100"/>
          <a:ext cx="4686954" cy="14670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885825</xdr:colOff>
      <xdr:row>27</xdr:row>
      <xdr:rowOff>66675</xdr:rowOff>
    </xdr:from>
    <xdr:to>
      <xdr:col>6</xdr:col>
      <xdr:colOff>518364</xdr:colOff>
      <xdr:row>38</xdr:row>
      <xdr:rowOff>38468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64DDE8F1-0211-8172-0ED1-923D684E4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5715000"/>
          <a:ext cx="5157039" cy="206729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6</xdr:row>
      <xdr:rowOff>38100</xdr:rowOff>
    </xdr:from>
    <xdr:to>
      <xdr:col>4</xdr:col>
      <xdr:colOff>578286</xdr:colOff>
      <xdr:row>21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C90866D-FFD5-92C7-6A32-0ECC21BF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181100"/>
          <a:ext cx="3445311" cy="337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6</xdr:row>
      <xdr:rowOff>0</xdr:rowOff>
    </xdr:from>
    <xdr:to>
      <xdr:col>22</xdr:col>
      <xdr:colOff>486183</xdr:colOff>
      <xdr:row>20</xdr:row>
      <xdr:rowOff>29022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769318E-C8D2-BCC6-58B9-18995CC76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287750" y="1143000"/>
          <a:ext cx="2924583" cy="3200847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</xdr:row>
      <xdr:rowOff>0</xdr:rowOff>
    </xdr:from>
    <xdr:to>
      <xdr:col>31</xdr:col>
      <xdr:colOff>590973</xdr:colOff>
      <xdr:row>20</xdr:row>
      <xdr:rowOff>19469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48A9646-5766-D3EF-AAFD-C0B15EF29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794575" y="1333500"/>
          <a:ext cx="3029373" cy="30007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5</xdr:row>
      <xdr:rowOff>189939</xdr:rowOff>
    </xdr:from>
    <xdr:to>
      <xdr:col>10</xdr:col>
      <xdr:colOff>686749</xdr:colOff>
      <xdr:row>21</xdr:row>
      <xdr:rowOff>19784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1F3C18-6C30-9A4B-AECA-DB44D0D14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5625" y="1142439"/>
          <a:ext cx="3715699" cy="2877845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</xdr:colOff>
      <xdr:row>6</xdr:row>
      <xdr:rowOff>37539</xdr:rowOff>
    </xdr:from>
    <xdr:to>
      <xdr:col>17</xdr:col>
      <xdr:colOff>544</xdr:colOff>
      <xdr:row>11</xdr:row>
      <xdr:rowOff>142462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13E12BF-9205-435D-13B5-E7C81DF23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91475" y="1180539"/>
          <a:ext cx="3896269" cy="1057423"/>
        </a:xfrm>
        <a:prstGeom prst="rect">
          <a:avLst/>
        </a:prstGeom>
      </xdr:spPr>
    </xdr:pic>
    <xdr:clientData/>
  </xdr:twoCellAnchor>
  <xdr:twoCellAnchor editAs="oneCell">
    <xdr:from>
      <xdr:col>15</xdr:col>
      <xdr:colOff>295274</xdr:colOff>
      <xdr:row>12</xdr:row>
      <xdr:rowOff>85725</xdr:rowOff>
    </xdr:from>
    <xdr:to>
      <xdr:col>21</xdr:col>
      <xdr:colOff>133849</xdr:colOff>
      <xdr:row>22</xdr:row>
      <xdr:rowOff>38359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B1BCEF0-0B91-BCCB-7E5C-FDABB9AF95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166"/>
        <a:stretch/>
      </xdr:blipFill>
      <xdr:spPr>
        <a:xfrm>
          <a:off x="9915524" y="2371725"/>
          <a:ext cx="3496175" cy="1857634"/>
        </a:xfrm>
        <a:prstGeom prst="rect">
          <a:avLst/>
        </a:prstGeom>
      </xdr:spPr>
    </xdr:pic>
    <xdr:clientData/>
  </xdr:twoCellAnchor>
  <xdr:twoCellAnchor editAs="oneCell">
    <xdr:from>
      <xdr:col>13</xdr:col>
      <xdr:colOff>228600</xdr:colOff>
      <xdr:row>24</xdr:row>
      <xdr:rowOff>38100</xdr:rowOff>
    </xdr:from>
    <xdr:to>
      <xdr:col>19</xdr:col>
      <xdr:colOff>353162</xdr:colOff>
      <xdr:row>31</xdr:row>
      <xdr:rowOff>47812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1AE4E39-A2B5-B854-F8BF-81612FA36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81975" y="4610100"/>
          <a:ext cx="5277587" cy="1343212"/>
        </a:xfrm>
        <a:prstGeom prst="rect">
          <a:avLst/>
        </a:prstGeom>
      </xdr:spPr>
    </xdr:pic>
    <xdr:clientData/>
  </xdr:twoCellAnchor>
  <xdr:twoCellAnchor editAs="oneCell">
    <xdr:from>
      <xdr:col>13</xdr:col>
      <xdr:colOff>28575</xdr:colOff>
      <xdr:row>33</xdr:row>
      <xdr:rowOff>104775</xdr:rowOff>
    </xdr:from>
    <xdr:to>
      <xdr:col>19</xdr:col>
      <xdr:colOff>362716</xdr:colOff>
      <xdr:row>41</xdr:row>
      <xdr:rowOff>85935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736CF69F-F825-34DA-E6EC-689F0C307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315325" y="6391275"/>
          <a:ext cx="5487166" cy="15051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596886</xdr:colOff>
      <xdr:row>15</xdr:row>
      <xdr:rowOff>20053</xdr:rowOff>
    </xdr:from>
    <xdr:to>
      <xdr:col>9</xdr:col>
      <xdr:colOff>445283</xdr:colOff>
      <xdr:row>26</xdr:row>
      <xdr:rowOff>111255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F76C56F-642B-7E5E-A748-E4F65421A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4202" y="2877553"/>
          <a:ext cx="2906423" cy="2186702"/>
        </a:xfrm>
        <a:prstGeom prst="rect">
          <a:avLst/>
        </a:prstGeom>
      </xdr:spPr>
    </xdr:pic>
    <xdr:clientData/>
  </xdr:twoCellAnchor>
  <xdr:twoCellAnchor editAs="oneCell">
    <xdr:from>
      <xdr:col>5</xdr:col>
      <xdr:colOff>100263</xdr:colOff>
      <xdr:row>4</xdr:row>
      <xdr:rowOff>41037</xdr:rowOff>
    </xdr:from>
    <xdr:to>
      <xdr:col>9</xdr:col>
      <xdr:colOff>285200</xdr:colOff>
      <xdr:row>14</xdr:row>
      <xdr:rowOff>123054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E3065D7-B731-F135-6130-D6D1AEDE9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99184" y="803037"/>
          <a:ext cx="2631358" cy="1987017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20</xdr:col>
      <xdr:colOff>181511</xdr:colOff>
      <xdr:row>8</xdr:row>
      <xdr:rowOff>143001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5EBBCB4-B35F-E8A6-C3F3-54E55909D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77300" y="762000"/>
          <a:ext cx="3839111" cy="905001"/>
        </a:xfrm>
        <a:prstGeom prst="rect">
          <a:avLst/>
        </a:prstGeom>
      </xdr:spPr>
    </xdr:pic>
    <xdr:clientData/>
  </xdr:twoCellAnchor>
  <xdr:twoCellAnchor editAs="oneCell">
    <xdr:from>
      <xdr:col>16</xdr:col>
      <xdr:colOff>400050</xdr:colOff>
      <xdr:row>10</xdr:row>
      <xdr:rowOff>171449</xdr:rowOff>
    </xdr:from>
    <xdr:to>
      <xdr:col>21</xdr:col>
      <xdr:colOff>180447</xdr:colOff>
      <xdr:row>18</xdr:row>
      <xdr:rowOff>76456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240D8DA-B6F9-AA60-B474-1CE9453D5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573125" y="2076449"/>
          <a:ext cx="2828397" cy="1429007"/>
        </a:xfrm>
        <a:prstGeom prst="rect">
          <a:avLst/>
        </a:prstGeom>
      </xdr:spPr>
    </xdr:pic>
    <xdr:clientData/>
  </xdr:twoCellAnchor>
  <xdr:twoCellAnchor editAs="oneCell">
    <xdr:from>
      <xdr:col>16</xdr:col>
      <xdr:colOff>152400</xdr:colOff>
      <xdr:row>21</xdr:row>
      <xdr:rowOff>114300</xdr:rowOff>
    </xdr:from>
    <xdr:to>
      <xdr:col>23</xdr:col>
      <xdr:colOff>143469</xdr:colOff>
      <xdr:row>29</xdr:row>
      <xdr:rowOff>66881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BF401A59-EB0E-4F8C-3406-2E561DAB1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325475" y="4114800"/>
          <a:ext cx="4258269" cy="1476581"/>
        </a:xfrm>
        <a:prstGeom prst="rect">
          <a:avLst/>
        </a:prstGeom>
      </xdr:spPr>
    </xdr:pic>
    <xdr:clientData/>
  </xdr:twoCellAnchor>
  <xdr:twoCellAnchor editAs="oneCell">
    <xdr:from>
      <xdr:col>16</xdr:col>
      <xdr:colOff>66675</xdr:colOff>
      <xdr:row>33</xdr:row>
      <xdr:rowOff>104775</xdr:rowOff>
    </xdr:from>
    <xdr:to>
      <xdr:col>24</xdr:col>
      <xdr:colOff>362672</xdr:colOff>
      <xdr:row>40</xdr:row>
      <xdr:rowOff>181172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222F5369-8014-292A-BA56-E7EDF4D3E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239750" y="6391275"/>
          <a:ext cx="5172797" cy="14098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7d129375e4439b47/Desktop/UFSCar/Mestrado/FAPESP/Dados/Minhoca/exemplo%20vanessa/Exemplo_Bruna_sulf.xlsx" TargetMode="External"/><Relationship Id="rId1" Type="http://schemas.openxmlformats.org/officeDocument/2006/relationships/externalLinkPath" Target="/7d129375e4439b47/Desktop/UFSCar/Mestrado/FAPESP/Dados/Minhoca/exemplo%20vanessa/Exemplo_Bruna_sul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.andrei_CC"/>
      <sheetName val="Adultos"/>
      <sheetName val="Biomassa"/>
      <sheetName val="Biomassa2"/>
      <sheetName val="reprodução"/>
      <sheetName val="Repridução2"/>
    </sheetNames>
    <sheetDataSet>
      <sheetData sheetId="0"/>
      <sheetData sheetId="1"/>
      <sheetData sheetId="2"/>
      <sheetData sheetId="3"/>
      <sheetData sheetId="4">
        <row r="12">
          <cell r="L12" t="str">
            <v>Juvenis</v>
          </cell>
        </row>
        <row r="13">
          <cell r="K13">
            <v>0</v>
          </cell>
          <cell r="L13">
            <v>42.4</v>
          </cell>
          <cell r="N13">
            <v>7.700649323271394</v>
          </cell>
        </row>
        <row r="14">
          <cell r="K14">
            <v>1</v>
          </cell>
          <cell r="L14">
            <v>18.2</v>
          </cell>
          <cell r="N14">
            <v>8.9554452708952432</v>
          </cell>
        </row>
        <row r="15">
          <cell r="K15">
            <v>10</v>
          </cell>
          <cell r="L15">
            <v>18</v>
          </cell>
          <cell r="N15">
            <v>4.636809247747852</v>
          </cell>
        </row>
        <row r="16">
          <cell r="K16">
            <v>100</v>
          </cell>
          <cell r="L16">
            <v>7.8</v>
          </cell>
          <cell r="N16">
            <v>5.9329587896765306</v>
          </cell>
        </row>
        <row r="17">
          <cell r="K17">
            <v>500</v>
          </cell>
          <cell r="L17">
            <v>12</v>
          </cell>
          <cell r="N17">
            <v>6.2048368229954285</v>
          </cell>
        </row>
        <row r="18">
          <cell r="K18">
            <v>1000</v>
          </cell>
          <cell r="L18">
            <v>4.4000000000000004</v>
          </cell>
          <cell r="N18">
            <v>3.4351128074635335</v>
          </cell>
        </row>
      </sheetData>
      <sheetData sheetId="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A63F0-B939-4AE7-97CB-4B886D9E6689}">
  <dimension ref="B2:P66"/>
  <sheetViews>
    <sheetView topLeftCell="A11" workbookViewId="0">
      <selection activeCell="E29" sqref="E29"/>
    </sheetView>
  </sheetViews>
  <sheetFormatPr defaultRowHeight="15" x14ac:dyDescent="0.25"/>
  <cols>
    <col min="2" max="2" width="29.42578125" customWidth="1"/>
    <col min="5" max="5" width="18.28515625" bestFit="1" customWidth="1"/>
    <col min="6" max="6" width="11.42578125" bestFit="1" customWidth="1"/>
    <col min="10" max="10" width="18.42578125" customWidth="1"/>
  </cols>
  <sheetData>
    <row r="2" spans="2:16" x14ac:dyDescent="0.25">
      <c r="B2" t="s">
        <v>17</v>
      </c>
    </row>
    <row r="5" spans="2:16" x14ac:dyDescent="0.25">
      <c r="E5">
        <v>1</v>
      </c>
      <c r="F5">
        <v>2</v>
      </c>
      <c r="G5">
        <v>3</v>
      </c>
      <c r="H5">
        <v>4</v>
      </c>
      <c r="I5">
        <v>5</v>
      </c>
      <c r="J5">
        <v>6</v>
      </c>
      <c r="K5">
        <v>7</v>
      </c>
      <c r="L5">
        <v>8</v>
      </c>
      <c r="M5">
        <v>9</v>
      </c>
      <c r="N5">
        <v>10</v>
      </c>
      <c r="O5" s="3" t="s">
        <v>0</v>
      </c>
      <c r="P5" s="3" t="s">
        <v>1</v>
      </c>
    </row>
    <row r="6" spans="2:16" x14ac:dyDescent="0.25">
      <c r="B6" s="2" t="s">
        <v>2</v>
      </c>
      <c r="C6" t="s">
        <v>3</v>
      </c>
      <c r="D6" t="s">
        <v>4</v>
      </c>
      <c r="E6">
        <v>0.36</v>
      </c>
      <c r="F6">
        <v>0.42</v>
      </c>
      <c r="G6">
        <v>0.56999999999999995</v>
      </c>
      <c r="H6">
        <v>0.31</v>
      </c>
      <c r="I6">
        <v>0.4</v>
      </c>
      <c r="J6">
        <v>0.33</v>
      </c>
      <c r="K6">
        <v>0.35</v>
      </c>
      <c r="L6">
        <v>0.36</v>
      </c>
      <c r="M6">
        <v>0.32</v>
      </c>
      <c r="N6">
        <v>0.41</v>
      </c>
      <c r="O6">
        <f>E6+F6+G6+H6+I6+J6+K6+L6+M6+N6</f>
        <v>3.83</v>
      </c>
      <c r="P6">
        <f>O6/10</f>
        <v>0.38300000000000001</v>
      </c>
    </row>
    <row r="7" spans="2:16" x14ac:dyDescent="0.25">
      <c r="B7" s="1">
        <v>45089</v>
      </c>
      <c r="D7" t="s">
        <v>5</v>
      </c>
      <c r="E7">
        <v>0.38</v>
      </c>
      <c r="F7">
        <v>0.39</v>
      </c>
      <c r="G7">
        <v>0.38</v>
      </c>
      <c r="H7">
        <v>0.53</v>
      </c>
      <c r="I7">
        <v>0.32</v>
      </c>
      <c r="J7">
        <v>0.51</v>
      </c>
      <c r="K7">
        <v>0.48</v>
      </c>
      <c r="L7">
        <v>0.53</v>
      </c>
      <c r="M7">
        <v>0.43</v>
      </c>
      <c r="N7">
        <v>0.6</v>
      </c>
      <c r="O7">
        <f t="shared" ref="O7:O34" si="0">E7+F7+G7+H7+I7+J7+K7+L7+M7+N7</f>
        <v>4.55</v>
      </c>
      <c r="P7">
        <f>O7/10</f>
        <v>0.45499999999999996</v>
      </c>
    </row>
    <row r="8" spans="2:16" x14ac:dyDescent="0.25">
      <c r="D8" t="s">
        <v>6</v>
      </c>
      <c r="E8">
        <v>0.47</v>
      </c>
      <c r="F8">
        <v>0.5</v>
      </c>
      <c r="G8">
        <v>0.38</v>
      </c>
      <c r="H8">
        <v>0.53</v>
      </c>
      <c r="I8">
        <v>0.28999999999999998</v>
      </c>
      <c r="J8">
        <v>0.36</v>
      </c>
      <c r="K8">
        <v>0.51</v>
      </c>
      <c r="L8">
        <v>0.39</v>
      </c>
      <c r="M8">
        <v>0.39</v>
      </c>
      <c r="N8">
        <v>0.4</v>
      </c>
      <c r="O8">
        <f t="shared" si="0"/>
        <v>4.2200000000000006</v>
      </c>
      <c r="P8">
        <f t="shared" ref="P8:P35" si="1">O8/10</f>
        <v>0.42200000000000004</v>
      </c>
    </row>
    <row r="9" spans="2:16" x14ac:dyDescent="0.25">
      <c r="D9" t="s">
        <v>7</v>
      </c>
      <c r="E9">
        <v>0.46</v>
      </c>
      <c r="F9">
        <v>0.37</v>
      </c>
      <c r="G9">
        <v>0.41</v>
      </c>
      <c r="H9">
        <v>0.57999999999999996</v>
      </c>
      <c r="I9">
        <v>0.32</v>
      </c>
      <c r="J9">
        <v>0.4</v>
      </c>
      <c r="K9">
        <v>0.56000000000000005</v>
      </c>
      <c r="L9">
        <v>0.52</v>
      </c>
      <c r="M9">
        <v>0.38</v>
      </c>
      <c r="N9">
        <v>0.35</v>
      </c>
      <c r="O9">
        <f t="shared" si="0"/>
        <v>4.3499999999999996</v>
      </c>
      <c r="P9">
        <f t="shared" si="1"/>
        <v>0.43499999999999994</v>
      </c>
    </row>
    <row r="10" spans="2:16" x14ac:dyDescent="0.25">
      <c r="D10" t="s">
        <v>8</v>
      </c>
      <c r="E10">
        <v>0.35</v>
      </c>
      <c r="F10">
        <v>0.32</v>
      </c>
      <c r="G10">
        <v>0.41</v>
      </c>
      <c r="H10">
        <v>0.28999999999999998</v>
      </c>
      <c r="I10">
        <v>0.33</v>
      </c>
      <c r="J10">
        <v>0.28000000000000003</v>
      </c>
      <c r="K10">
        <v>0.35</v>
      </c>
      <c r="L10">
        <v>0.34</v>
      </c>
      <c r="M10">
        <v>0.31</v>
      </c>
      <c r="N10">
        <v>0.31</v>
      </c>
      <c r="O10">
        <f t="shared" si="0"/>
        <v>3.29</v>
      </c>
      <c r="P10">
        <f t="shared" si="1"/>
        <v>0.32900000000000001</v>
      </c>
    </row>
    <row r="11" spans="2:16" x14ac:dyDescent="0.25">
      <c r="C11" t="s">
        <v>9</v>
      </c>
      <c r="D11" t="s">
        <v>4</v>
      </c>
      <c r="E11">
        <v>0.3</v>
      </c>
      <c r="F11">
        <v>0.32</v>
      </c>
      <c r="G11">
        <v>0.45</v>
      </c>
      <c r="H11">
        <v>0.51</v>
      </c>
      <c r="I11">
        <v>0.3</v>
      </c>
      <c r="J11">
        <v>0.43</v>
      </c>
      <c r="K11">
        <v>0.38</v>
      </c>
      <c r="L11">
        <v>0.4</v>
      </c>
      <c r="M11">
        <v>0.49</v>
      </c>
      <c r="N11">
        <v>0.25</v>
      </c>
      <c r="O11">
        <f t="shared" si="0"/>
        <v>3.83</v>
      </c>
      <c r="P11">
        <f t="shared" si="1"/>
        <v>0.38300000000000001</v>
      </c>
    </row>
    <row r="12" spans="2:16" x14ac:dyDescent="0.25">
      <c r="D12" t="s">
        <v>5</v>
      </c>
      <c r="E12">
        <v>0.41</v>
      </c>
      <c r="F12">
        <v>0.38</v>
      </c>
      <c r="G12">
        <v>0.44</v>
      </c>
      <c r="H12">
        <v>0.37</v>
      </c>
      <c r="I12">
        <v>0.52</v>
      </c>
      <c r="J12">
        <v>0.28000000000000003</v>
      </c>
      <c r="K12">
        <v>0.42</v>
      </c>
      <c r="L12">
        <v>0.3</v>
      </c>
      <c r="M12">
        <v>0.39</v>
      </c>
      <c r="N12">
        <v>0.37</v>
      </c>
      <c r="O12">
        <f t="shared" si="0"/>
        <v>3.8800000000000003</v>
      </c>
      <c r="P12">
        <f t="shared" si="1"/>
        <v>0.38800000000000001</v>
      </c>
    </row>
    <row r="13" spans="2:16" x14ac:dyDescent="0.25">
      <c r="D13" t="s">
        <v>6</v>
      </c>
      <c r="E13">
        <v>0.37</v>
      </c>
      <c r="F13">
        <v>0.44</v>
      </c>
      <c r="G13">
        <v>0.27</v>
      </c>
      <c r="H13">
        <v>0.32</v>
      </c>
      <c r="I13">
        <v>0.56999999999999995</v>
      </c>
      <c r="J13">
        <v>0.36</v>
      </c>
      <c r="K13">
        <v>0.36</v>
      </c>
      <c r="L13">
        <v>0.41</v>
      </c>
      <c r="M13">
        <v>0.54</v>
      </c>
      <c r="N13">
        <v>0.31</v>
      </c>
      <c r="O13">
        <f t="shared" si="0"/>
        <v>3.95</v>
      </c>
      <c r="P13">
        <f t="shared" si="1"/>
        <v>0.39500000000000002</v>
      </c>
    </row>
    <row r="14" spans="2:16" x14ac:dyDescent="0.25">
      <c r="D14" t="s">
        <v>7</v>
      </c>
      <c r="E14">
        <v>0.35</v>
      </c>
      <c r="F14">
        <v>0.42</v>
      </c>
      <c r="G14">
        <v>0.47</v>
      </c>
      <c r="H14">
        <v>0.34</v>
      </c>
      <c r="I14">
        <v>0.56999999999999995</v>
      </c>
      <c r="J14">
        <v>0.4</v>
      </c>
      <c r="K14">
        <v>0.38</v>
      </c>
      <c r="L14">
        <v>0.38</v>
      </c>
      <c r="M14">
        <v>0.27</v>
      </c>
      <c r="N14">
        <v>0.25</v>
      </c>
      <c r="O14">
        <f t="shared" si="0"/>
        <v>3.8299999999999996</v>
      </c>
      <c r="P14">
        <f t="shared" si="1"/>
        <v>0.38299999999999995</v>
      </c>
    </row>
    <row r="15" spans="2:16" x14ac:dyDescent="0.25">
      <c r="D15" t="s">
        <v>8</v>
      </c>
      <c r="E15">
        <v>0.43</v>
      </c>
      <c r="F15">
        <v>0.37</v>
      </c>
      <c r="G15">
        <v>0.6</v>
      </c>
      <c r="H15">
        <v>0.31</v>
      </c>
      <c r="I15">
        <v>0.34</v>
      </c>
      <c r="J15">
        <v>0.35</v>
      </c>
      <c r="K15">
        <v>0.53</v>
      </c>
      <c r="L15">
        <v>0.26</v>
      </c>
      <c r="M15">
        <v>0.34</v>
      </c>
      <c r="N15">
        <v>0.25</v>
      </c>
      <c r="O15">
        <f t="shared" si="0"/>
        <v>3.7799999999999994</v>
      </c>
      <c r="P15">
        <f t="shared" si="1"/>
        <v>0.37799999999999995</v>
      </c>
    </row>
    <row r="16" spans="2:16" x14ac:dyDescent="0.25">
      <c r="C16" t="s">
        <v>10</v>
      </c>
      <c r="D16" t="s">
        <v>4</v>
      </c>
      <c r="E16">
        <v>0.5</v>
      </c>
      <c r="F16">
        <v>0.33</v>
      </c>
      <c r="G16">
        <v>0.26</v>
      </c>
      <c r="H16">
        <v>0.43</v>
      </c>
      <c r="I16">
        <v>0.26</v>
      </c>
      <c r="J16">
        <v>0.4</v>
      </c>
      <c r="K16">
        <v>0.32</v>
      </c>
      <c r="L16">
        <v>0.34</v>
      </c>
      <c r="M16">
        <v>0.28000000000000003</v>
      </c>
      <c r="N16">
        <v>0.28000000000000003</v>
      </c>
      <c r="O16">
        <f t="shared" si="0"/>
        <v>3.4000000000000004</v>
      </c>
      <c r="P16">
        <f t="shared" si="1"/>
        <v>0.34</v>
      </c>
    </row>
    <row r="17" spans="3:16" x14ac:dyDescent="0.25">
      <c r="D17" t="s">
        <v>5</v>
      </c>
      <c r="E17">
        <v>0.42</v>
      </c>
      <c r="F17">
        <v>0.54</v>
      </c>
      <c r="G17">
        <v>0.38</v>
      </c>
      <c r="H17">
        <v>0.31</v>
      </c>
      <c r="I17">
        <v>0.49</v>
      </c>
      <c r="J17">
        <v>0.28000000000000003</v>
      </c>
      <c r="K17">
        <v>0.28000000000000003</v>
      </c>
      <c r="L17">
        <v>0.38</v>
      </c>
      <c r="M17">
        <v>0.26</v>
      </c>
      <c r="N17">
        <v>0.27</v>
      </c>
      <c r="O17">
        <f t="shared" si="0"/>
        <v>3.61</v>
      </c>
      <c r="P17">
        <f t="shared" si="1"/>
        <v>0.36099999999999999</v>
      </c>
    </row>
    <row r="18" spans="3:16" x14ac:dyDescent="0.25">
      <c r="D18" t="s">
        <v>6</v>
      </c>
      <c r="E18">
        <v>0.33</v>
      </c>
      <c r="F18">
        <v>0.36</v>
      </c>
      <c r="G18">
        <v>0.37</v>
      </c>
      <c r="H18">
        <v>0.36</v>
      </c>
      <c r="I18">
        <v>0.25</v>
      </c>
      <c r="J18">
        <v>0.25</v>
      </c>
      <c r="K18">
        <v>0.26</v>
      </c>
      <c r="L18">
        <v>0.24</v>
      </c>
      <c r="M18">
        <v>0.54</v>
      </c>
      <c r="N18">
        <v>0.3</v>
      </c>
      <c r="O18">
        <f t="shared" si="0"/>
        <v>3.26</v>
      </c>
      <c r="P18">
        <f t="shared" si="1"/>
        <v>0.32599999999999996</v>
      </c>
    </row>
    <row r="19" spans="3:16" x14ac:dyDescent="0.25">
      <c r="D19" t="s">
        <v>7</v>
      </c>
      <c r="E19">
        <v>0.28000000000000003</v>
      </c>
      <c r="F19">
        <v>0.52</v>
      </c>
      <c r="G19">
        <v>0.28000000000000003</v>
      </c>
      <c r="H19">
        <v>0.37</v>
      </c>
      <c r="I19">
        <v>0.45</v>
      </c>
      <c r="J19">
        <v>0.31</v>
      </c>
      <c r="K19">
        <v>0.41</v>
      </c>
      <c r="L19">
        <v>0.38</v>
      </c>
      <c r="M19">
        <v>0.28000000000000003</v>
      </c>
      <c r="N19">
        <v>0.44</v>
      </c>
      <c r="O19">
        <f t="shared" si="0"/>
        <v>3.72</v>
      </c>
      <c r="P19">
        <f t="shared" si="1"/>
        <v>0.372</v>
      </c>
    </row>
    <row r="20" spans="3:16" x14ac:dyDescent="0.25">
      <c r="D20" t="s">
        <v>8</v>
      </c>
      <c r="E20">
        <v>0.34</v>
      </c>
      <c r="F20">
        <v>0.36</v>
      </c>
      <c r="G20">
        <v>0.43</v>
      </c>
      <c r="H20">
        <v>0.42</v>
      </c>
      <c r="I20">
        <v>0.34</v>
      </c>
      <c r="J20">
        <v>0.28999999999999998</v>
      </c>
      <c r="K20">
        <v>0.4</v>
      </c>
      <c r="L20">
        <v>0.3</v>
      </c>
      <c r="M20">
        <v>0.3</v>
      </c>
      <c r="N20">
        <v>0.36</v>
      </c>
      <c r="O20">
        <f t="shared" si="0"/>
        <v>3.5399999999999991</v>
      </c>
      <c r="P20">
        <f t="shared" si="1"/>
        <v>0.35399999999999993</v>
      </c>
    </row>
    <row r="21" spans="3:16" x14ac:dyDescent="0.25">
      <c r="C21" t="s">
        <v>18</v>
      </c>
      <c r="D21" t="s">
        <v>4</v>
      </c>
      <c r="E21">
        <v>0.28000000000000003</v>
      </c>
      <c r="F21">
        <v>0.54</v>
      </c>
      <c r="G21">
        <v>0.37</v>
      </c>
      <c r="H21">
        <v>0.36</v>
      </c>
      <c r="I21">
        <v>0.44</v>
      </c>
      <c r="J21">
        <v>0.3</v>
      </c>
      <c r="K21">
        <v>0.25</v>
      </c>
      <c r="L21">
        <v>0.27</v>
      </c>
      <c r="M21">
        <v>0.39</v>
      </c>
      <c r="N21">
        <v>0.34</v>
      </c>
      <c r="O21">
        <f t="shared" si="0"/>
        <v>3.5399999999999996</v>
      </c>
      <c r="P21">
        <f t="shared" si="1"/>
        <v>0.35399999999999998</v>
      </c>
    </row>
    <row r="22" spans="3:16" x14ac:dyDescent="0.25">
      <c r="D22" t="s">
        <v>5</v>
      </c>
      <c r="E22">
        <v>0.32</v>
      </c>
      <c r="F22">
        <v>0.39</v>
      </c>
      <c r="G22">
        <v>0.35</v>
      </c>
      <c r="H22">
        <v>0.53</v>
      </c>
      <c r="I22">
        <v>0.49</v>
      </c>
      <c r="J22">
        <v>0.32</v>
      </c>
      <c r="K22">
        <v>0.27</v>
      </c>
      <c r="L22">
        <v>0.32</v>
      </c>
      <c r="M22">
        <v>0.42</v>
      </c>
      <c r="N22">
        <v>0.33</v>
      </c>
      <c r="O22">
        <f t="shared" si="0"/>
        <v>3.7399999999999998</v>
      </c>
      <c r="P22">
        <f t="shared" si="1"/>
        <v>0.374</v>
      </c>
    </row>
    <row r="23" spans="3:16" x14ac:dyDescent="0.25">
      <c r="D23" t="s">
        <v>6</v>
      </c>
      <c r="E23">
        <v>0.25</v>
      </c>
      <c r="F23">
        <v>0.53</v>
      </c>
      <c r="G23">
        <v>0.59</v>
      </c>
      <c r="H23">
        <v>0.26</v>
      </c>
      <c r="I23">
        <v>0.34</v>
      </c>
      <c r="J23">
        <v>0.32</v>
      </c>
      <c r="K23">
        <v>0.39</v>
      </c>
      <c r="L23">
        <v>0.36</v>
      </c>
      <c r="M23">
        <v>0.57999999999999996</v>
      </c>
      <c r="N23">
        <v>0.32</v>
      </c>
      <c r="O23">
        <f t="shared" si="0"/>
        <v>3.94</v>
      </c>
      <c r="P23">
        <f t="shared" si="1"/>
        <v>0.39400000000000002</v>
      </c>
    </row>
    <row r="24" spans="3:16" x14ac:dyDescent="0.25">
      <c r="D24" t="s">
        <v>7</v>
      </c>
      <c r="E24">
        <v>0.39</v>
      </c>
      <c r="F24">
        <v>0.42</v>
      </c>
      <c r="G24">
        <v>0.36</v>
      </c>
      <c r="H24">
        <v>0.3</v>
      </c>
      <c r="I24">
        <v>0.33</v>
      </c>
      <c r="J24">
        <v>0.4</v>
      </c>
      <c r="K24">
        <v>0.44</v>
      </c>
      <c r="L24">
        <v>0.37</v>
      </c>
      <c r="M24">
        <v>0.25</v>
      </c>
      <c r="N24">
        <v>0.35</v>
      </c>
      <c r="O24">
        <f t="shared" si="0"/>
        <v>3.6100000000000003</v>
      </c>
      <c r="P24">
        <f t="shared" si="1"/>
        <v>0.36100000000000004</v>
      </c>
    </row>
    <row r="25" spans="3:16" x14ac:dyDescent="0.25">
      <c r="D25" t="s">
        <v>8</v>
      </c>
      <c r="E25">
        <v>0.3</v>
      </c>
      <c r="F25">
        <v>0.32</v>
      </c>
      <c r="G25">
        <v>0.45</v>
      </c>
      <c r="H25">
        <v>0.48</v>
      </c>
      <c r="I25">
        <v>0.25</v>
      </c>
      <c r="J25">
        <v>0.43</v>
      </c>
      <c r="K25">
        <v>0.25</v>
      </c>
      <c r="L25">
        <v>0.35</v>
      </c>
      <c r="M25">
        <v>0.36</v>
      </c>
      <c r="N25">
        <v>0.27</v>
      </c>
      <c r="O25">
        <f t="shared" si="0"/>
        <v>3.46</v>
      </c>
      <c r="P25">
        <f t="shared" si="1"/>
        <v>0.34599999999999997</v>
      </c>
    </row>
    <row r="26" spans="3:16" x14ac:dyDescent="0.25">
      <c r="C26" t="s">
        <v>19</v>
      </c>
      <c r="D26" t="s">
        <v>4</v>
      </c>
      <c r="E26">
        <v>0.3</v>
      </c>
      <c r="F26">
        <v>0.3</v>
      </c>
      <c r="G26">
        <v>0.32</v>
      </c>
      <c r="H26">
        <v>0.35</v>
      </c>
      <c r="I26">
        <v>0.42</v>
      </c>
      <c r="J26">
        <v>0.28999999999999998</v>
      </c>
      <c r="K26">
        <v>0.4</v>
      </c>
      <c r="L26">
        <v>0.28000000000000003</v>
      </c>
      <c r="M26">
        <v>0.4</v>
      </c>
      <c r="N26">
        <v>0.31</v>
      </c>
      <c r="O26">
        <f t="shared" si="0"/>
        <v>3.37</v>
      </c>
      <c r="P26">
        <f t="shared" si="1"/>
        <v>0.33700000000000002</v>
      </c>
    </row>
    <row r="27" spans="3:16" x14ac:dyDescent="0.25">
      <c r="D27" t="s">
        <v>5</v>
      </c>
      <c r="E27">
        <v>0.4</v>
      </c>
      <c r="F27">
        <v>0.44</v>
      </c>
      <c r="G27">
        <v>0.26</v>
      </c>
      <c r="H27">
        <v>0.35</v>
      </c>
      <c r="I27">
        <v>0.27</v>
      </c>
      <c r="J27">
        <v>0.46</v>
      </c>
      <c r="K27">
        <v>0.38</v>
      </c>
      <c r="L27">
        <v>0.3</v>
      </c>
      <c r="M27">
        <v>0.36</v>
      </c>
      <c r="N27">
        <v>0.31</v>
      </c>
      <c r="O27">
        <f t="shared" si="0"/>
        <v>3.53</v>
      </c>
      <c r="P27">
        <f t="shared" si="1"/>
        <v>0.35299999999999998</v>
      </c>
    </row>
    <row r="28" spans="3:16" x14ac:dyDescent="0.25">
      <c r="D28" t="s">
        <v>6</v>
      </c>
      <c r="E28">
        <v>0.26</v>
      </c>
      <c r="F28">
        <v>0.37</v>
      </c>
      <c r="G28">
        <v>0.37</v>
      </c>
      <c r="H28">
        <v>0.36</v>
      </c>
      <c r="I28">
        <v>0.57999999999999996</v>
      </c>
      <c r="J28">
        <v>0.53</v>
      </c>
      <c r="K28">
        <v>0.28999999999999998</v>
      </c>
      <c r="L28">
        <v>0.38</v>
      </c>
      <c r="M28">
        <v>0.34</v>
      </c>
      <c r="N28">
        <v>0.39</v>
      </c>
      <c r="O28">
        <f t="shared" si="0"/>
        <v>3.8699999999999997</v>
      </c>
      <c r="P28">
        <f t="shared" si="1"/>
        <v>0.38699999999999996</v>
      </c>
    </row>
    <row r="29" spans="3:16" x14ac:dyDescent="0.25">
      <c r="D29" t="s">
        <v>7</v>
      </c>
      <c r="E29">
        <v>0.27</v>
      </c>
      <c r="F29">
        <v>0.3</v>
      </c>
      <c r="G29">
        <v>0.25</v>
      </c>
      <c r="H29">
        <v>0.27</v>
      </c>
      <c r="I29">
        <v>0.31</v>
      </c>
      <c r="J29">
        <v>0.36</v>
      </c>
      <c r="K29">
        <v>0.28000000000000003</v>
      </c>
      <c r="L29">
        <v>0.27</v>
      </c>
      <c r="M29">
        <v>0.39</v>
      </c>
      <c r="N29">
        <v>0.4</v>
      </c>
      <c r="O29">
        <f t="shared" si="0"/>
        <v>3.1</v>
      </c>
      <c r="P29">
        <f t="shared" si="1"/>
        <v>0.31</v>
      </c>
    </row>
    <row r="30" spans="3:16" x14ac:dyDescent="0.25">
      <c r="D30" t="s">
        <v>8</v>
      </c>
      <c r="E30">
        <v>0.27</v>
      </c>
      <c r="F30">
        <v>0.23</v>
      </c>
      <c r="G30">
        <v>0.23</v>
      </c>
      <c r="H30">
        <v>0.23</v>
      </c>
      <c r="I30">
        <v>0.31</v>
      </c>
      <c r="J30">
        <v>0.26</v>
      </c>
      <c r="K30">
        <v>0.25</v>
      </c>
      <c r="L30">
        <v>0.57999999999999996</v>
      </c>
      <c r="M30">
        <v>0.3</v>
      </c>
      <c r="N30">
        <v>0.42</v>
      </c>
      <c r="O30">
        <f t="shared" si="0"/>
        <v>3.0799999999999996</v>
      </c>
      <c r="P30">
        <f t="shared" si="1"/>
        <v>0.30799999999999994</v>
      </c>
    </row>
    <row r="31" spans="3:16" x14ac:dyDescent="0.25">
      <c r="C31" t="s">
        <v>20</v>
      </c>
      <c r="D31" t="s">
        <v>4</v>
      </c>
      <c r="E31">
        <v>0.34</v>
      </c>
      <c r="F31">
        <v>0.6</v>
      </c>
      <c r="G31">
        <v>0.36</v>
      </c>
      <c r="H31">
        <v>0.31</v>
      </c>
      <c r="I31">
        <v>0.35</v>
      </c>
      <c r="J31">
        <v>0.26</v>
      </c>
      <c r="K31">
        <v>0.27</v>
      </c>
      <c r="L31">
        <v>0.28000000000000003</v>
      </c>
      <c r="M31">
        <v>0.27</v>
      </c>
      <c r="N31">
        <v>0.28999999999999998</v>
      </c>
      <c r="O31">
        <f t="shared" si="0"/>
        <v>3.3299999999999996</v>
      </c>
      <c r="P31">
        <f t="shared" si="1"/>
        <v>0.33299999999999996</v>
      </c>
    </row>
    <row r="32" spans="3:16" x14ac:dyDescent="0.25">
      <c r="D32" t="s">
        <v>5</v>
      </c>
      <c r="E32">
        <v>0.37</v>
      </c>
      <c r="F32">
        <v>0.42</v>
      </c>
      <c r="G32">
        <v>0.26</v>
      </c>
      <c r="H32">
        <v>0.28000000000000003</v>
      </c>
      <c r="I32">
        <v>0.32</v>
      </c>
      <c r="J32">
        <v>0.26</v>
      </c>
      <c r="K32">
        <v>0.5</v>
      </c>
      <c r="L32">
        <v>0.41</v>
      </c>
      <c r="M32">
        <v>0.28000000000000003</v>
      </c>
      <c r="N32">
        <v>0.28999999999999998</v>
      </c>
      <c r="O32">
        <f t="shared" si="0"/>
        <v>3.3900000000000006</v>
      </c>
      <c r="P32">
        <f t="shared" si="1"/>
        <v>0.33900000000000008</v>
      </c>
    </row>
    <row r="33" spans="2:16" x14ac:dyDescent="0.25">
      <c r="D33" t="s">
        <v>6</v>
      </c>
      <c r="E33">
        <v>0.27</v>
      </c>
      <c r="F33">
        <v>0.48</v>
      </c>
      <c r="G33">
        <v>0.25</v>
      </c>
      <c r="H33">
        <v>0.3</v>
      </c>
      <c r="I33">
        <v>0.37</v>
      </c>
      <c r="J33">
        <v>0.28000000000000003</v>
      </c>
      <c r="K33">
        <v>28</v>
      </c>
      <c r="L33">
        <v>0.25</v>
      </c>
      <c r="M33">
        <v>0.27</v>
      </c>
      <c r="N33">
        <v>0.37</v>
      </c>
      <c r="O33">
        <f t="shared" si="0"/>
        <v>30.84</v>
      </c>
      <c r="P33">
        <f t="shared" si="1"/>
        <v>3.0840000000000001</v>
      </c>
    </row>
    <row r="34" spans="2:16" x14ac:dyDescent="0.25">
      <c r="D34" t="s">
        <v>7</v>
      </c>
      <c r="E34">
        <v>0.36</v>
      </c>
      <c r="F34">
        <v>0.25</v>
      </c>
      <c r="G34">
        <v>0.41</v>
      </c>
      <c r="H34">
        <v>0.35</v>
      </c>
      <c r="I34">
        <v>0.45</v>
      </c>
      <c r="J34">
        <v>0.43</v>
      </c>
      <c r="K34">
        <v>0.46</v>
      </c>
      <c r="L34">
        <v>0.3</v>
      </c>
      <c r="M34">
        <v>0.43</v>
      </c>
      <c r="N34">
        <v>0.48</v>
      </c>
      <c r="O34">
        <f t="shared" si="0"/>
        <v>3.92</v>
      </c>
      <c r="P34">
        <f t="shared" si="1"/>
        <v>0.39200000000000002</v>
      </c>
    </row>
    <row r="35" spans="2:16" x14ac:dyDescent="0.25">
      <c r="D35" t="s">
        <v>8</v>
      </c>
      <c r="E35">
        <v>0.25</v>
      </c>
      <c r="F35">
        <v>0.27</v>
      </c>
      <c r="G35">
        <v>0.33</v>
      </c>
      <c r="H35">
        <v>0.25</v>
      </c>
      <c r="I35">
        <v>0.28999999999999998</v>
      </c>
      <c r="J35">
        <v>0.26</v>
      </c>
      <c r="K35">
        <v>0.39</v>
      </c>
      <c r="L35">
        <v>0.51</v>
      </c>
      <c r="M35">
        <v>0.37</v>
      </c>
      <c r="N35">
        <v>0.27</v>
      </c>
      <c r="O35">
        <f>E35+F35+G35+H35+I35+J35+K35+L35+M35+N35</f>
        <v>3.19</v>
      </c>
      <c r="P35">
        <f t="shared" si="1"/>
        <v>0.31900000000000001</v>
      </c>
    </row>
    <row r="36" spans="2:16" x14ac:dyDescent="0.25">
      <c r="E36" t="s">
        <v>24</v>
      </c>
      <c r="F36" t="s">
        <v>25</v>
      </c>
      <c r="G36" s="2" t="s">
        <v>26</v>
      </c>
      <c r="I36" s="2" t="s">
        <v>14</v>
      </c>
      <c r="J36" s="5" t="s">
        <v>15</v>
      </c>
    </row>
    <row r="37" spans="2:16" x14ac:dyDescent="0.25">
      <c r="B37" t="s">
        <v>16</v>
      </c>
      <c r="C37" t="s">
        <v>3</v>
      </c>
      <c r="D37" t="s">
        <v>4</v>
      </c>
      <c r="E37">
        <v>10</v>
      </c>
      <c r="F37" s="4">
        <v>5.33</v>
      </c>
      <c r="G37" s="4">
        <f>F37/E37</f>
        <v>0.53300000000000003</v>
      </c>
      <c r="I37">
        <v>0.38300000000000001</v>
      </c>
      <c r="J37" s="4">
        <f>(G37-I37)*1000</f>
        <v>150.00000000000003</v>
      </c>
    </row>
    <row r="38" spans="2:16" x14ac:dyDescent="0.25">
      <c r="D38" t="s">
        <v>5</v>
      </c>
      <c r="E38">
        <v>10</v>
      </c>
      <c r="F38" s="4">
        <v>5.48</v>
      </c>
      <c r="G38" s="4">
        <f t="shared" ref="G38:G66" si="2">F38/E38</f>
        <v>0.54800000000000004</v>
      </c>
      <c r="I38">
        <v>0.45499999999999996</v>
      </c>
      <c r="J38" s="4">
        <f t="shared" ref="J38:J65" si="3">(G38-I38)*1000</f>
        <v>93.000000000000085</v>
      </c>
    </row>
    <row r="39" spans="2:16" x14ac:dyDescent="0.25">
      <c r="D39" t="s">
        <v>6</v>
      </c>
      <c r="E39">
        <v>10</v>
      </c>
      <c r="F39" s="4">
        <v>5.37</v>
      </c>
      <c r="G39" s="4">
        <f t="shared" si="2"/>
        <v>0.53700000000000003</v>
      </c>
      <c r="I39">
        <v>0.42200000000000004</v>
      </c>
      <c r="J39" s="4">
        <f t="shared" si="3"/>
        <v>114.99999999999999</v>
      </c>
    </row>
    <row r="40" spans="2:16" x14ac:dyDescent="0.25">
      <c r="D40" t="s">
        <v>7</v>
      </c>
      <c r="E40">
        <v>10</v>
      </c>
      <c r="F40" s="4">
        <v>5.71</v>
      </c>
      <c r="G40" s="4">
        <f t="shared" si="2"/>
        <v>0.57099999999999995</v>
      </c>
      <c r="I40">
        <v>0.43499999999999994</v>
      </c>
      <c r="J40" s="4">
        <f t="shared" si="3"/>
        <v>136</v>
      </c>
    </row>
    <row r="41" spans="2:16" x14ac:dyDescent="0.25">
      <c r="D41" t="s">
        <v>8</v>
      </c>
      <c r="E41">
        <v>10</v>
      </c>
      <c r="F41" s="4">
        <v>5.42</v>
      </c>
      <c r="G41" s="4">
        <f t="shared" si="2"/>
        <v>0.54200000000000004</v>
      </c>
      <c r="I41">
        <v>0.32900000000000001</v>
      </c>
      <c r="J41" s="4">
        <f t="shared" si="3"/>
        <v>213.00000000000003</v>
      </c>
    </row>
    <row r="42" spans="2:16" x14ac:dyDescent="0.25">
      <c r="C42" t="s">
        <v>9</v>
      </c>
      <c r="D42" t="s">
        <v>4</v>
      </c>
      <c r="E42">
        <v>10</v>
      </c>
      <c r="F42" s="4">
        <v>5.6</v>
      </c>
      <c r="G42" s="4">
        <f t="shared" si="2"/>
        <v>0.55999999999999994</v>
      </c>
      <c r="I42">
        <v>0.38300000000000001</v>
      </c>
      <c r="J42" s="4">
        <f t="shared" si="3"/>
        <v>176.99999999999994</v>
      </c>
    </row>
    <row r="43" spans="2:16" x14ac:dyDescent="0.25">
      <c r="D43" t="s">
        <v>5</v>
      </c>
      <c r="E43">
        <v>10</v>
      </c>
      <c r="F43" s="4">
        <v>5.44</v>
      </c>
      <c r="G43" s="4">
        <f t="shared" si="2"/>
        <v>0.54400000000000004</v>
      </c>
      <c r="I43">
        <v>0.38800000000000001</v>
      </c>
      <c r="J43" s="4">
        <f t="shared" si="3"/>
        <v>156.00000000000003</v>
      </c>
    </row>
    <row r="44" spans="2:16" x14ac:dyDescent="0.25">
      <c r="D44" t="s">
        <v>6</v>
      </c>
      <c r="E44">
        <v>10</v>
      </c>
      <c r="F44" s="4">
        <v>5.55</v>
      </c>
      <c r="G44" s="4">
        <f t="shared" si="2"/>
        <v>0.55499999999999994</v>
      </c>
      <c r="I44">
        <v>0.39500000000000002</v>
      </c>
      <c r="J44" s="4">
        <f t="shared" si="3"/>
        <v>159.99999999999991</v>
      </c>
    </row>
    <row r="45" spans="2:16" x14ac:dyDescent="0.25">
      <c r="D45" t="s">
        <v>7</v>
      </c>
      <c r="E45">
        <v>10</v>
      </c>
      <c r="F45" s="4">
        <v>4.6399999999999997</v>
      </c>
      <c r="G45" s="4">
        <f t="shared" si="2"/>
        <v>0.46399999999999997</v>
      </c>
      <c r="I45">
        <v>0.38299999999999995</v>
      </c>
      <c r="J45" s="4">
        <f t="shared" si="3"/>
        <v>81.000000000000014</v>
      </c>
    </row>
    <row r="46" spans="2:16" x14ac:dyDescent="0.25">
      <c r="D46" t="s">
        <v>8</v>
      </c>
      <c r="E46">
        <v>10</v>
      </c>
      <c r="F46" s="4">
        <v>5.22</v>
      </c>
      <c r="G46" s="4">
        <f t="shared" si="2"/>
        <v>0.52200000000000002</v>
      </c>
      <c r="I46">
        <v>0.37799999999999995</v>
      </c>
      <c r="J46" s="4">
        <f t="shared" si="3"/>
        <v>144.00000000000009</v>
      </c>
    </row>
    <row r="47" spans="2:16" x14ac:dyDescent="0.25">
      <c r="C47" t="s">
        <v>10</v>
      </c>
      <c r="D47" t="s">
        <v>4</v>
      </c>
      <c r="E47">
        <v>10</v>
      </c>
      <c r="F47" s="4">
        <v>5.6</v>
      </c>
      <c r="G47" s="4">
        <f t="shared" si="2"/>
        <v>0.55999999999999994</v>
      </c>
      <c r="I47">
        <v>0.34</v>
      </c>
      <c r="J47" s="4">
        <f t="shared" si="3"/>
        <v>219.99999999999991</v>
      </c>
    </row>
    <row r="48" spans="2:16" x14ac:dyDescent="0.25">
      <c r="D48" t="s">
        <v>5</v>
      </c>
      <c r="E48">
        <v>10</v>
      </c>
      <c r="F48" s="4">
        <v>5.6</v>
      </c>
      <c r="G48" s="4">
        <f t="shared" si="2"/>
        <v>0.55999999999999994</v>
      </c>
      <c r="I48">
        <v>0.36099999999999999</v>
      </c>
      <c r="J48" s="4">
        <f t="shared" si="3"/>
        <v>198.99999999999994</v>
      </c>
    </row>
    <row r="49" spans="3:10" x14ac:dyDescent="0.25">
      <c r="D49" t="s">
        <v>6</v>
      </c>
      <c r="E49">
        <v>10</v>
      </c>
      <c r="F49" s="4">
        <v>4.3899999999999997</v>
      </c>
      <c r="G49" s="4">
        <f t="shared" si="2"/>
        <v>0.43899999999999995</v>
      </c>
      <c r="I49">
        <v>0.32599999999999996</v>
      </c>
      <c r="J49" s="4">
        <f t="shared" si="3"/>
        <v>112.99999999999999</v>
      </c>
    </row>
    <row r="50" spans="3:10" x14ac:dyDescent="0.25">
      <c r="D50" t="s">
        <v>7</v>
      </c>
      <c r="E50">
        <v>9</v>
      </c>
      <c r="F50" s="4">
        <v>5</v>
      </c>
      <c r="G50" s="4">
        <f t="shared" si="2"/>
        <v>0.55555555555555558</v>
      </c>
      <c r="I50">
        <v>0.372</v>
      </c>
      <c r="J50" s="4">
        <f t="shared" si="3"/>
        <v>183.55555555555557</v>
      </c>
    </row>
    <row r="51" spans="3:10" x14ac:dyDescent="0.25">
      <c r="D51" t="s">
        <v>8</v>
      </c>
      <c r="E51">
        <v>9</v>
      </c>
      <c r="F51" s="4">
        <v>4.5999999999999996</v>
      </c>
      <c r="G51" s="4">
        <f t="shared" si="2"/>
        <v>0.51111111111111107</v>
      </c>
      <c r="I51">
        <v>0.35399999999999993</v>
      </c>
      <c r="J51" s="4">
        <f t="shared" si="3"/>
        <v>157.11111111111114</v>
      </c>
    </row>
    <row r="52" spans="3:10" x14ac:dyDescent="0.25">
      <c r="C52" t="s">
        <v>11</v>
      </c>
      <c r="D52" t="s">
        <v>4</v>
      </c>
      <c r="E52">
        <v>8</v>
      </c>
      <c r="F52" s="4">
        <v>4.4000000000000004</v>
      </c>
      <c r="G52" s="4">
        <f t="shared" si="2"/>
        <v>0.55000000000000004</v>
      </c>
      <c r="I52">
        <v>0.35399999999999998</v>
      </c>
      <c r="J52" s="4">
        <f t="shared" si="3"/>
        <v>196.00000000000006</v>
      </c>
    </row>
    <row r="53" spans="3:10" x14ac:dyDescent="0.25">
      <c r="D53" t="s">
        <v>5</v>
      </c>
      <c r="E53">
        <v>10</v>
      </c>
      <c r="F53" s="4">
        <v>5.48</v>
      </c>
      <c r="G53" s="4">
        <f t="shared" si="2"/>
        <v>0.54800000000000004</v>
      </c>
      <c r="I53">
        <v>0.374</v>
      </c>
      <c r="J53" s="4">
        <f t="shared" si="3"/>
        <v>174.00000000000006</v>
      </c>
    </row>
    <row r="54" spans="3:10" x14ac:dyDescent="0.25">
      <c r="D54" t="s">
        <v>6</v>
      </c>
      <c r="E54">
        <v>10</v>
      </c>
      <c r="F54" s="4">
        <v>5.74</v>
      </c>
      <c r="G54" s="4">
        <f t="shared" si="2"/>
        <v>0.57400000000000007</v>
      </c>
      <c r="I54">
        <v>0.39400000000000002</v>
      </c>
      <c r="J54" s="4">
        <f t="shared" si="3"/>
        <v>180.00000000000006</v>
      </c>
    </row>
    <row r="55" spans="3:10" x14ac:dyDescent="0.25">
      <c r="D55" t="s">
        <v>7</v>
      </c>
      <c r="E55">
        <v>9</v>
      </c>
      <c r="F55" s="4">
        <v>3.84</v>
      </c>
      <c r="G55" s="4">
        <f t="shared" si="2"/>
        <v>0.42666666666666664</v>
      </c>
      <c r="I55">
        <v>0.36100000000000004</v>
      </c>
      <c r="J55" s="4">
        <f t="shared" si="3"/>
        <v>65.6666666666666</v>
      </c>
    </row>
    <row r="56" spans="3:10" x14ac:dyDescent="0.25">
      <c r="D56" t="s">
        <v>8</v>
      </c>
      <c r="E56">
        <v>10</v>
      </c>
      <c r="F56" s="4">
        <v>6.38</v>
      </c>
      <c r="G56" s="4">
        <f t="shared" si="2"/>
        <v>0.63800000000000001</v>
      </c>
      <c r="I56">
        <v>0.34599999999999997</v>
      </c>
      <c r="J56" s="4">
        <f t="shared" si="3"/>
        <v>292.00000000000006</v>
      </c>
    </row>
    <row r="57" spans="3:10" x14ac:dyDescent="0.25">
      <c r="C57" t="s">
        <v>12</v>
      </c>
      <c r="D57" t="s">
        <v>4</v>
      </c>
      <c r="E57">
        <v>9</v>
      </c>
      <c r="F57" s="4">
        <v>5.35</v>
      </c>
      <c r="G57" s="4">
        <f t="shared" si="2"/>
        <v>0.59444444444444444</v>
      </c>
      <c r="I57">
        <v>0.33700000000000002</v>
      </c>
      <c r="J57" s="4">
        <f t="shared" si="3"/>
        <v>257.4444444444444</v>
      </c>
    </row>
    <row r="58" spans="3:10" x14ac:dyDescent="0.25">
      <c r="D58" t="s">
        <v>5</v>
      </c>
      <c r="E58">
        <v>9</v>
      </c>
      <c r="F58" s="4">
        <v>3.59</v>
      </c>
      <c r="G58" s="4">
        <f t="shared" si="2"/>
        <v>0.39888888888888885</v>
      </c>
      <c r="I58">
        <v>0.35299999999999998</v>
      </c>
      <c r="J58" s="4">
        <f t="shared" si="3"/>
        <v>45.888888888888872</v>
      </c>
    </row>
    <row r="59" spans="3:10" x14ac:dyDescent="0.25">
      <c r="D59" t="s">
        <v>6</v>
      </c>
      <c r="E59">
        <v>10</v>
      </c>
      <c r="F59" s="4">
        <v>4.95</v>
      </c>
      <c r="G59" s="4">
        <f t="shared" si="2"/>
        <v>0.495</v>
      </c>
      <c r="I59">
        <v>0.38699999999999996</v>
      </c>
      <c r="J59" s="4">
        <f t="shared" si="3"/>
        <v>108.00000000000004</v>
      </c>
    </row>
    <row r="60" spans="3:10" x14ac:dyDescent="0.25">
      <c r="D60" t="s">
        <v>7</v>
      </c>
      <c r="E60">
        <v>10</v>
      </c>
      <c r="F60" s="4">
        <v>5.04</v>
      </c>
      <c r="G60" s="4">
        <f t="shared" si="2"/>
        <v>0.504</v>
      </c>
      <c r="I60">
        <v>0.31</v>
      </c>
      <c r="J60" s="4">
        <f t="shared" si="3"/>
        <v>194</v>
      </c>
    </row>
    <row r="61" spans="3:10" x14ac:dyDescent="0.25">
      <c r="D61" t="s">
        <v>8</v>
      </c>
      <c r="E61">
        <v>9</v>
      </c>
      <c r="F61" s="4">
        <v>3.16</v>
      </c>
      <c r="G61" s="4">
        <f t="shared" si="2"/>
        <v>0.35111111111111115</v>
      </c>
      <c r="I61">
        <v>0.30799999999999994</v>
      </c>
      <c r="J61" s="4">
        <f t="shared" si="3"/>
        <v>43.111111111111214</v>
      </c>
    </row>
    <row r="62" spans="3:10" x14ac:dyDescent="0.25">
      <c r="C62" t="s">
        <v>13</v>
      </c>
      <c r="D62" t="s">
        <v>4</v>
      </c>
      <c r="E62">
        <v>9</v>
      </c>
      <c r="F62" s="4">
        <v>3.4</v>
      </c>
      <c r="G62" s="4">
        <f t="shared" si="2"/>
        <v>0.37777777777777777</v>
      </c>
      <c r="I62">
        <v>0.33299999999999996</v>
      </c>
      <c r="J62" s="4">
        <f t="shared" si="3"/>
        <v>44.777777777777807</v>
      </c>
    </row>
    <row r="63" spans="3:10" x14ac:dyDescent="0.25">
      <c r="D63" t="s">
        <v>5</v>
      </c>
      <c r="E63">
        <v>10</v>
      </c>
      <c r="F63" s="4">
        <v>3.4</v>
      </c>
      <c r="G63" s="4">
        <f t="shared" si="2"/>
        <v>0.33999999999999997</v>
      </c>
      <c r="I63">
        <v>0.33900000000000008</v>
      </c>
      <c r="J63" s="4">
        <f t="shared" si="3"/>
        <v>0.99999999999988987</v>
      </c>
    </row>
    <row r="64" spans="3:10" x14ac:dyDescent="0.25">
      <c r="D64" t="s">
        <v>6</v>
      </c>
      <c r="E64">
        <v>8</v>
      </c>
      <c r="F64" s="4">
        <v>3.21</v>
      </c>
      <c r="G64" s="4">
        <f t="shared" si="2"/>
        <v>0.40125</v>
      </c>
      <c r="I64">
        <v>3.0840000000000001</v>
      </c>
      <c r="J64" s="4">
        <v>0</v>
      </c>
    </row>
    <row r="65" spans="4:10" x14ac:dyDescent="0.25">
      <c r="D65" t="s">
        <v>7</v>
      </c>
      <c r="E65">
        <v>10</v>
      </c>
      <c r="F65" s="4">
        <v>3.94</v>
      </c>
      <c r="G65" s="4">
        <f t="shared" si="2"/>
        <v>0.39400000000000002</v>
      </c>
      <c r="I65">
        <v>0.39200000000000002</v>
      </c>
      <c r="J65" s="4">
        <f t="shared" si="3"/>
        <v>2.0000000000000018</v>
      </c>
    </row>
    <row r="66" spans="4:10" x14ac:dyDescent="0.25">
      <c r="D66" t="s">
        <v>8</v>
      </c>
      <c r="E66">
        <v>10</v>
      </c>
      <c r="F66" s="4">
        <v>3.13</v>
      </c>
      <c r="G66" s="4">
        <f t="shared" si="2"/>
        <v>0.313</v>
      </c>
      <c r="I66">
        <v>0.31900000000000001</v>
      </c>
      <c r="J66" s="4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0AF22-124A-40A2-82FF-0ADBDBDACD51}">
  <dimension ref="E5:K15"/>
  <sheetViews>
    <sheetView workbookViewId="0">
      <selection activeCell="E5" sqref="E5:I8"/>
    </sheetView>
  </sheetViews>
  <sheetFormatPr defaultRowHeight="15" x14ac:dyDescent="0.25"/>
  <cols>
    <col min="5" max="5" width="13.5703125" bestFit="1" customWidth="1"/>
    <col min="6" max="6" width="24.7109375" bestFit="1" customWidth="1"/>
    <col min="7" max="7" width="14.7109375" bestFit="1" customWidth="1"/>
    <col min="8" max="8" width="10.140625" bestFit="1" customWidth="1"/>
    <col min="9" max="9" width="11.85546875" bestFit="1" customWidth="1"/>
    <col min="10" max="10" width="10.7109375" bestFit="1" customWidth="1"/>
    <col min="11" max="11" width="13.140625" bestFit="1" customWidth="1"/>
  </cols>
  <sheetData>
    <row r="5" spans="5:11" ht="15.75" x14ac:dyDescent="0.25">
      <c r="E5" s="49" t="s">
        <v>131</v>
      </c>
      <c r="F5" s="28" t="s">
        <v>222</v>
      </c>
      <c r="G5" s="28" t="s">
        <v>224</v>
      </c>
      <c r="H5" s="28" t="s">
        <v>225</v>
      </c>
      <c r="I5" s="28" t="s">
        <v>227</v>
      </c>
      <c r="J5" s="24"/>
    </row>
    <row r="6" spans="5:11" ht="15.75" x14ac:dyDescent="0.25">
      <c r="E6" s="24" t="s">
        <v>83</v>
      </c>
      <c r="F6" s="24">
        <v>1260</v>
      </c>
      <c r="G6" s="24">
        <v>5</v>
      </c>
      <c r="H6" s="24" t="s">
        <v>230</v>
      </c>
      <c r="I6" s="24">
        <v>1.68</v>
      </c>
    </row>
    <row r="7" spans="5:11" ht="15.75" x14ac:dyDescent="0.25">
      <c r="E7" s="24" t="s">
        <v>84</v>
      </c>
      <c r="F7" s="24">
        <v>800</v>
      </c>
      <c r="G7" s="24">
        <v>5</v>
      </c>
      <c r="H7" s="24" t="s">
        <v>228</v>
      </c>
      <c r="I7" s="24">
        <v>1.0669999999999999</v>
      </c>
    </row>
    <row r="8" spans="5:11" ht="15.75" x14ac:dyDescent="0.25">
      <c r="E8" s="26" t="s">
        <v>85</v>
      </c>
      <c r="F8" s="26">
        <v>100</v>
      </c>
      <c r="G8" s="26">
        <v>5</v>
      </c>
      <c r="H8" s="26" t="s">
        <v>229</v>
      </c>
      <c r="I8" s="26">
        <v>0.13300000000000001</v>
      </c>
    </row>
    <row r="10" spans="5:11" x14ac:dyDescent="0.25">
      <c r="F10" t="s">
        <v>238</v>
      </c>
      <c r="I10" t="s">
        <v>239</v>
      </c>
    </row>
    <row r="11" spans="5:11" ht="18.75" x14ac:dyDescent="0.35">
      <c r="E11" s="49" t="s">
        <v>131</v>
      </c>
      <c r="F11" s="28" t="s">
        <v>231</v>
      </c>
      <c r="G11" s="28" t="s">
        <v>232</v>
      </c>
      <c r="H11" s="28" t="s">
        <v>233</v>
      </c>
      <c r="I11" s="28" t="s">
        <v>234</v>
      </c>
      <c r="J11" s="28" t="s">
        <v>235</v>
      </c>
      <c r="K11" s="28" t="s">
        <v>236</v>
      </c>
    </row>
    <row r="12" spans="5:11" ht="15.75" x14ac:dyDescent="0.25">
      <c r="E12" s="24" t="s">
        <v>83</v>
      </c>
      <c r="F12" s="53">
        <v>0.18412000000000001</v>
      </c>
      <c r="G12" s="53">
        <v>109.52380952380953</v>
      </c>
      <c r="H12" s="55">
        <v>9.1244840321529423</v>
      </c>
      <c r="I12" s="50">
        <v>2.14E-3</v>
      </c>
      <c r="J12" s="57">
        <v>0.12738095238095237</v>
      </c>
      <c r="K12" s="54">
        <v>785.04672897196258</v>
      </c>
    </row>
    <row r="13" spans="5:11" ht="15.75" x14ac:dyDescent="0.25">
      <c r="E13" s="24" t="s">
        <v>84</v>
      </c>
      <c r="F13" s="53">
        <v>1</v>
      </c>
      <c r="G13" s="53">
        <v>937.20712277413315</v>
      </c>
      <c r="H13" s="53">
        <v>1.0669999999999999</v>
      </c>
      <c r="I13" s="51">
        <v>1.34E-3</v>
      </c>
      <c r="J13" s="58">
        <v>0.12558575445173384</v>
      </c>
      <c r="K13" s="55">
        <v>796.26865671641781</v>
      </c>
    </row>
    <row r="14" spans="5:11" ht="15.75" x14ac:dyDescent="0.25">
      <c r="E14" s="26" t="s">
        <v>85</v>
      </c>
      <c r="F14" s="26" t="s">
        <v>237</v>
      </c>
      <c r="G14" s="26" t="s">
        <v>237</v>
      </c>
      <c r="H14" s="26" t="s">
        <v>237</v>
      </c>
      <c r="I14" s="52">
        <v>3.5499999999999998E-3</v>
      </c>
      <c r="J14" s="56">
        <v>2.6691729323308269</v>
      </c>
      <c r="K14" s="56">
        <v>37.464788732394368</v>
      </c>
    </row>
    <row r="15" spans="5:11" x14ac:dyDescent="0.25">
      <c r="G15" t="s">
        <v>240</v>
      </c>
      <c r="H15" t="s">
        <v>241</v>
      </c>
      <c r="J15" t="s">
        <v>242</v>
      </c>
      <c r="K15" t="s">
        <v>241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948D4-95D5-424C-82E8-2246D2B33EF1}">
  <dimension ref="B3:D29"/>
  <sheetViews>
    <sheetView workbookViewId="0">
      <selection activeCell="B9" sqref="B9"/>
    </sheetView>
  </sheetViews>
  <sheetFormatPr defaultRowHeight="15" x14ac:dyDescent="0.25"/>
  <cols>
    <col min="2" max="2" width="34" bestFit="1" customWidth="1"/>
    <col min="3" max="3" width="16.5703125" bestFit="1" customWidth="1"/>
    <col min="4" max="4" width="113.42578125" customWidth="1"/>
  </cols>
  <sheetData>
    <row r="3" spans="2:4" x14ac:dyDescent="0.25">
      <c r="B3" s="5" t="s">
        <v>83</v>
      </c>
    </row>
    <row r="5" spans="2:4" x14ac:dyDescent="0.25">
      <c r="B5" t="s">
        <v>178</v>
      </c>
      <c r="C5" t="s">
        <v>183</v>
      </c>
      <c r="D5" t="s">
        <v>182</v>
      </c>
    </row>
    <row r="6" spans="2:4" ht="45" x14ac:dyDescent="0.25">
      <c r="B6" s="39" t="s">
        <v>179</v>
      </c>
      <c r="C6" s="39" t="s">
        <v>194</v>
      </c>
      <c r="D6" s="40" t="s">
        <v>190</v>
      </c>
    </row>
    <row r="7" spans="2:4" x14ac:dyDescent="0.25">
      <c r="B7" s="39" t="s">
        <v>180</v>
      </c>
      <c r="C7" s="39" t="s">
        <v>195</v>
      </c>
      <c r="D7" s="39" t="s">
        <v>184</v>
      </c>
    </row>
    <row r="8" spans="2:4" ht="17.25" x14ac:dyDescent="0.25">
      <c r="B8" s="39" t="s">
        <v>181</v>
      </c>
      <c r="C8" s="39">
        <v>22.6</v>
      </c>
      <c r="D8" s="39" t="s">
        <v>204</v>
      </c>
    </row>
    <row r="9" spans="2:4" x14ac:dyDescent="0.25">
      <c r="B9" s="39" t="s">
        <v>185</v>
      </c>
      <c r="C9" s="39">
        <v>1</v>
      </c>
      <c r="D9" s="39"/>
    </row>
    <row r="10" spans="2:4" x14ac:dyDescent="0.25">
      <c r="B10" s="39" t="s">
        <v>186</v>
      </c>
      <c r="C10" s="39">
        <v>1080</v>
      </c>
      <c r="D10" s="39" t="s">
        <v>187</v>
      </c>
    </row>
    <row r="11" spans="2:4" x14ac:dyDescent="0.25">
      <c r="B11" s="39" t="s">
        <v>188</v>
      </c>
      <c r="C11" s="39">
        <v>0</v>
      </c>
      <c r="D11" s="39" t="s">
        <v>189</v>
      </c>
    </row>
    <row r="13" spans="2:4" x14ac:dyDescent="0.25">
      <c r="B13" s="41" t="s">
        <v>84</v>
      </c>
    </row>
    <row r="14" spans="2:4" x14ac:dyDescent="0.25">
      <c r="B14" t="s">
        <v>178</v>
      </c>
      <c r="C14" t="s">
        <v>183</v>
      </c>
      <c r="D14" t="s">
        <v>182</v>
      </c>
    </row>
    <row r="15" spans="2:4" ht="45" x14ac:dyDescent="0.25">
      <c r="B15" s="39" t="s">
        <v>179</v>
      </c>
      <c r="C15" s="39" t="s">
        <v>194</v>
      </c>
      <c r="D15" s="40" t="s">
        <v>190</v>
      </c>
    </row>
    <row r="16" spans="2:4" x14ac:dyDescent="0.25">
      <c r="B16" s="39" t="s">
        <v>180</v>
      </c>
      <c r="C16" s="39" t="s">
        <v>195</v>
      </c>
      <c r="D16" s="39" t="s">
        <v>184</v>
      </c>
    </row>
    <row r="17" spans="2:4" ht="17.25" x14ac:dyDescent="0.25">
      <c r="B17" s="39" t="s">
        <v>181</v>
      </c>
      <c r="C17" s="39">
        <v>400</v>
      </c>
      <c r="D17" s="39" t="s">
        <v>191</v>
      </c>
    </row>
    <row r="18" spans="2:4" x14ac:dyDescent="0.25">
      <c r="B18" s="39" t="s">
        <v>185</v>
      </c>
      <c r="C18" s="39">
        <v>1</v>
      </c>
      <c r="D18" s="39"/>
    </row>
    <row r="19" spans="2:4" x14ac:dyDescent="0.25">
      <c r="B19" s="39" t="s">
        <v>186</v>
      </c>
      <c r="C19" s="39">
        <v>600</v>
      </c>
      <c r="D19" s="39" t="s">
        <v>192</v>
      </c>
    </row>
    <row r="20" spans="2:4" x14ac:dyDescent="0.25">
      <c r="B20" s="39" t="s">
        <v>188</v>
      </c>
      <c r="C20" s="39">
        <v>0</v>
      </c>
      <c r="D20" s="39" t="s">
        <v>189</v>
      </c>
    </row>
    <row r="22" spans="2:4" x14ac:dyDescent="0.25">
      <c r="B22" s="41" t="s">
        <v>85</v>
      </c>
    </row>
    <row r="23" spans="2:4" x14ac:dyDescent="0.25">
      <c r="B23" t="s">
        <v>178</v>
      </c>
      <c r="C23" t="s">
        <v>183</v>
      </c>
      <c r="D23" t="s">
        <v>182</v>
      </c>
    </row>
    <row r="24" spans="2:4" ht="45" x14ac:dyDescent="0.25">
      <c r="B24" s="39" t="s">
        <v>179</v>
      </c>
      <c r="C24" s="39" t="s">
        <v>194</v>
      </c>
      <c r="D24" s="40" t="s">
        <v>190</v>
      </c>
    </row>
    <row r="25" spans="2:4" x14ac:dyDescent="0.25">
      <c r="B25" s="39" t="s">
        <v>180</v>
      </c>
      <c r="C25" s="39" t="s">
        <v>195</v>
      </c>
      <c r="D25" s="39" t="s">
        <v>184</v>
      </c>
    </row>
    <row r="26" spans="2:4" ht="17.25" x14ac:dyDescent="0.25">
      <c r="B26" s="39" t="s">
        <v>181</v>
      </c>
      <c r="C26" s="39">
        <v>150</v>
      </c>
      <c r="D26" s="39" t="s">
        <v>196</v>
      </c>
    </row>
    <row r="27" spans="2:4" x14ac:dyDescent="0.25">
      <c r="B27" s="39" t="s">
        <v>185</v>
      </c>
      <c r="C27" s="39">
        <v>1</v>
      </c>
      <c r="D27" s="39"/>
    </row>
    <row r="28" spans="2:4" x14ac:dyDescent="0.25">
      <c r="B28" s="39" t="s">
        <v>186</v>
      </c>
      <c r="C28" s="39">
        <v>75</v>
      </c>
      <c r="D28" s="39" t="s">
        <v>193</v>
      </c>
    </row>
    <row r="29" spans="2:4" x14ac:dyDescent="0.25">
      <c r="B29" s="39" t="s">
        <v>188</v>
      </c>
      <c r="C29" s="39">
        <v>0</v>
      </c>
      <c r="D29" s="39" t="s">
        <v>189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BEFE2-055F-47F7-81BB-72F178F2730E}">
  <dimension ref="D4:G7"/>
  <sheetViews>
    <sheetView workbookViewId="0">
      <selection activeCell="D4" sqref="D4:G7"/>
    </sheetView>
  </sheetViews>
  <sheetFormatPr defaultRowHeight="15" x14ac:dyDescent="0.25"/>
  <cols>
    <col min="4" max="4" width="13.5703125" bestFit="1" customWidth="1"/>
    <col min="5" max="5" width="20.5703125" customWidth="1"/>
    <col min="6" max="7" width="25.5703125" customWidth="1"/>
  </cols>
  <sheetData>
    <row r="4" spans="4:7" ht="15.75" x14ac:dyDescent="0.25">
      <c r="D4" s="28" t="s">
        <v>131</v>
      </c>
      <c r="E4" s="29" t="s">
        <v>132</v>
      </c>
      <c r="F4" s="29" t="s">
        <v>133</v>
      </c>
      <c r="G4" s="29" t="s">
        <v>134</v>
      </c>
    </row>
    <row r="5" spans="4:7" ht="15.75" x14ac:dyDescent="0.25">
      <c r="D5" s="24" t="s">
        <v>83</v>
      </c>
      <c r="E5" s="30" t="s">
        <v>137</v>
      </c>
      <c r="F5" s="30" t="s">
        <v>135</v>
      </c>
      <c r="G5" s="30" t="s">
        <v>137</v>
      </c>
    </row>
    <row r="6" spans="4:7" ht="15.75" x14ac:dyDescent="0.25">
      <c r="D6" s="24" t="s">
        <v>84</v>
      </c>
      <c r="E6" s="30" t="s">
        <v>138</v>
      </c>
      <c r="F6" s="30" t="s">
        <v>135</v>
      </c>
      <c r="G6" s="30" t="s">
        <v>136</v>
      </c>
    </row>
    <row r="7" spans="4:7" ht="15.75" x14ac:dyDescent="0.25">
      <c r="D7" s="26" t="s">
        <v>85</v>
      </c>
      <c r="E7" s="31" t="s">
        <v>138</v>
      </c>
      <c r="F7" s="31" t="s">
        <v>135</v>
      </c>
      <c r="G7" s="31" t="s">
        <v>135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D15C8-7A07-4E8B-81B1-A47B2B9DD96A}">
  <dimension ref="A2:S45"/>
  <sheetViews>
    <sheetView topLeftCell="B22" workbookViewId="0">
      <selection activeCell="K39" sqref="K39"/>
    </sheetView>
  </sheetViews>
  <sheetFormatPr defaultRowHeight="15" x14ac:dyDescent="0.25"/>
  <cols>
    <col min="2" max="2" width="9.5703125" bestFit="1" customWidth="1"/>
    <col min="11" max="11" width="14.140625" customWidth="1"/>
    <col min="14" max="14" width="31.5703125" customWidth="1"/>
  </cols>
  <sheetData>
    <row r="2" spans="1:19" x14ac:dyDescent="0.25">
      <c r="A2" t="s">
        <v>50</v>
      </c>
      <c r="B2" t="s">
        <v>51</v>
      </c>
    </row>
    <row r="3" spans="1:19" x14ac:dyDescent="0.25">
      <c r="A3">
        <v>0</v>
      </c>
      <c r="B3">
        <v>56</v>
      </c>
    </row>
    <row r="4" spans="1:19" x14ac:dyDescent="0.25">
      <c r="A4">
        <v>0</v>
      </c>
      <c r="B4">
        <v>40</v>
      </c>
      <c r="G4" s="60" t="s">
        <v>46</v>
      </c>
      <c r="H4" s="60"/>
      <c r="I4" s="60"/>
      <c r="J4" s="60"/>
      <c r="K4" s="60"/>
    </row>
    <row r="5" spans="1:19" x14ac:dyDescent="0.25">
      <c r="A5">
        <v>0</v>
      </c>
      <c r="B5">
        <v>40</v>
      </c>
      <c r="F5" t="s">
        <v>44</v>
      </c>
      <c r="H5" s="2" t="s">
        <v>45</v>
      </c>
      <c r="I5" s="2"/>
      <c r="J5" s="2"/>
      <c r="K5" s="2"/>
      <c r="L5" s="2"/>
      <c r="O5" s="60" t="s">
        <v>96</v>
      </c>
      <c r="P5" s="60"/>
      <c r="Q5" s="60"/>
      <c r="R5" s="60"/>
      <c r="S5" s="60"/>
    </row>
    <row r="6" spans="1:19" x14ac:dyDescent="0.25">
      <c r="A6">
        <v>0</v>
      </c>
      <c r="B6">
        <v>37</v>
      </c>
      <c r="N6" t="s">
        <v>47</v>
      </c>
      <c r="P6" s="2" t="s">
        <v>49</v>
      </c>
      <c r="Q6" s="2"/>
      <c r="R6" s="2"/>
      <c r="S6" s="2"/>
    </row>
    <row r="7" spans="1:19" x14ac:dyDescent="0.25">
      <c r="A7">
        <v>0</v>
      </c>
      <c r="B7">
        <v>39</v>
      </c>
    </row>
    <row r="8" spans="1:19" x14ac:dyDescent="0.25">
      <c r="A8" s="2">
        <v>1</v>
      </c>
      <c r="B8">
        <v>8</v>
      </c>
    </row>
    <row r="9" spans="1:19" x14ac:dyDescent="0.25">
      <c r="A9">
        <v>1</v>
      </c>
      <c r="B9">
        <v>16</v>
      </c>
    </row>
    <row r="10" spans="1:19" x14ac:dyDescent="0.25">
      <c r="A10">
        <v>1</v>
      </c>
      <c r="B10">
        <v>10</v>
      </c>
    </row>
    <row r="11" spans="1:19" x14ac:dyDescent="0.25">
      <c r="A11">
        <v>1</v>
      </c>
      <c r="B11">
        <v>8</v>
      </c>
    </row>
    <row r="12" spans="1:19" x14ac:dyDescent="0.25">
      <c r="A12">
        <v>1</v>
      </c>
      <c r="B12">
        <v>9</v>
      </c>
    </row>
    <row r="13" spans="1:19" x14ac:dyDescent="0.25">
      <c r="A13">
        <v>10</v>
      </c>
      <c r="B13">
        <v>12</v>
      </c>
    </row>
    <row r="14" spans="1:19" x14ac:dyDescent="0.25">
      <c r="A14">
        <v>10</v>
      </c>
      <c r="B14">
        <v>9</v>
      </c>
    </row>
    <row r="15" spans="1:19" x14ac:dyDescent="0.25">
      <c r="A15">
        <v>10</v>
      </c>
      <c r="B15">
        <v>12</v>
      </c>
      <c r="N15" t="s">
        <v>92</v>
      </c>
    </row>
    <row r="16" spans="1:19" x14ac:dyDescent="0.25">
      <c r="A16">
        <v>10</v>
      </c>
      <c r="B16">
        <v>8</v>
      </c>
      <c r="N16" s="19" t="s">
        <v>52</v>
      </c>
      <c r="O16" s="20"/>
    </row>
    <row r="17" spans="1:16" x14ac:dyDescent="0.25">
      <c r="A17">
        <v>10</v>
      </c>
      <c r="B17">
        <v>8</v>
      </c>
      <c r="N17" s="19" t="s">
        <v>53</v>
      </c>
      <c r="O17" s="21">
        <v>0</v>
      </c>
      <c r="P17" t="s">
        <v>59</v>
      </c>
    </row>
    <row r="18" spans="1:16" x14ac:dyDescent="0.25">
      <c r="A18">
        <v>100</v>
      </c>
      <c r="B18">
        <v>15</v>
      </c>
      <c r="N18" s="19" t="s">
        <v>54</v>
      </c>
      <c r="O18" s="21">
        <v>0</v>
      </c>
      <c r="P18" t="s">
        <v>59</v>
      </c>
    </row>
    <row r="19" spans="1:16" x14ac:dyDescent="0.25">
      <c r="A19">
        <v>100</v>
      </c>
      <c r="B19">
        <v>6</v>
      </c>
      <c r="N19" s="19" t="s">
        <v>93</v>
      </c>
      <c r="O19" s="21">
        <v>0</v>
      </c>
      <c r="P19" t="s">
        <v>59</v>
      </c>
    </row>
    <row r="20" spans="1:16" x14ac:dyDescent="0.25">
      <c r="A20">
        <v>100</v>
      </c>
      <c r="B20">
        <v>6</v>
      </c>
      <c r="N20" s="19" t="s">
        <v>94</v>
      </c>
      <c r="O20" s="21">
        <v>0</v>
      </c>
      <c r="P20" t="s">
        <v>59</v>
      </c>
    </row>
    <row r="21" spans="1:16" x14ac:dyDescent="0.25">
      <c r="A21">
        <v>100</v>
      </c>
      <c r="B21">
        <v>15</v>
      </c>
      <c r="N21" s="19" t="s">
        <v>95</v>
      </c>
      <c r="O21" s="21">
        <v>0</v>
      </c>
      <c r="P21" t="s">
        <v>59</v>
      </c>
    </row>
    <row r="22" spans="1:16" x14ac:dyDescent="0.25">
      <c r="A22">
        <v>100</v>
      </c>
      <c r="B22">
        <v>7</v>
      </c>
    </row>
    <row r="23" spans="1:16" x14ac:dyDescent="0.25">
      <c r="A23">
        <v>500</v>
      </c>
      <c r="B23">
        <v>6</v>
      </c>
    </row>
    <row r="24" spans="1:16" x14ac:dyDescent="0.25">
      <c r="A24">
        <v>500</v>
      </c>
      <c r="B24">
        <v>7</v>
      </c>
      <c r="N24" s="22" t="s">
        <v>99</v>
      </c>
    </row>
    <row r="25" spans="1:16" x14ac:dyDescent="0.25">
      <c r="A25">
        <v>500</v>
      </c>
      <c r="B25">
        <v>6</v>
      </c>
    </row>
    <row r="26" spans="1:16" x14ac:dyDescent="0.25">
      <c r="A26">
        <v>500</v>
      </c>
      <c r="B26">
        <v>2</v>
      </c>
      <c r="F26" s="2" t="s">
        <v>100</v>
      </c>
      <c r="G26" s="2"/>
    </row>
    <row r="27" spans="1:16" x14ac:dyDescent="0.25">
      <c r="A27">
        <v>500</v>
      </c>
      <c r="B27">
        <v>3</v>
      </c>
      <c r="F27" t="s">
        <v>66</v>
      </c>
    </row>
    <row r="28" spans="1:16" x14ac:dyDescent="0.25">
      <c r="A28">
        <v>750</v>
      </c>
      <c r="B28">
        <v>2</v>
      </c>
      <c r="F28" t="s">
        <v>75</v>
      </c>
    </row>
    <row r="29" spans="1:16" x14ac:dyDescent="0.25">
      <c r="A29">
        <v>750</v>
      </c>
      <c r="B29">
        <v>2</v>
      </c>
      <c r="F29" t="s">
        <v>62</v>
      </c>
      <c r="L29" t="s">
        <v>63</v>
      </c>
      <c r="M29">
        <v>42.4</v>
      </c>
    </row>
    <row r="30" spans="1:16" x14ac:dyDescent="0.25">
      <c r="A30">
        <v>750</v>
      </c>
      <c r="B30">
        <v>0</v>
      </c>
      <c r="F30" t="s">
        <v>97</v>
      </c>
      <c r="L30" t="s">
        <v>64</v>
      </c>
      <c r="M30">
        <v>1</v>
      </c>
    </row>
    <row r="31" spans="1:16" x14ac:dyDescent="0.25">
      <c r="A31">
        <v>750</v>
      </c>
      <c r="B31">
        <v>2</v>
      </c>
      <c r="F31" t="s">
        <v>98</v>
      </c>
      <c r="L31" t="s">
        <v>65</v>
      </c>
      <c r="M31">
        <v>0.5</v>
      </c>
    </row>
    <row r="32" spans="1:16" x14ac:dyDescent="0.25">
      <c r="A32">
        <v>750</v>
      </c>
      <c r="B32">
        <v>1</v>
      </c>
    </row>
    <row r="33" spans="6:14" x14ac:dyDescent="0.25">
      <c r="N33" s="2" t="s">
        <v>103</v>
      </c>
    </row>
    <row r="34" spans="6:14" x14ac:dyDescent="0.25">
      <c r="F34" s="2" t="s">
        <v>101</v>
      </c>
      <c r="G34" s="2"/>
    </row>
    <row r="35" spans="6:14" x14ac:dyDescent="0.25">
      <c r="F35" t="s">
        <v>102</v>
      </c>
    </row>
    <row r="36" spans="6:14" x14ac:dyDescent="0.25">
      <c r="F36" t="s">
        <v>75</v>
      </c>
    </row>
    <row r="37" spans="6:14" x14ac:dyDescent="0.25">
      <c r="F37" t="s">
        <v>62</v>
      </c>
      <c r="L37" t="s">
        <v>63</v>
      </c>
      <c r="M37">
        <v>42.4</v>
      </c>
    </row>
    <row r="38" spans="6:14" x14ac:dyDescent="0.25">
      <c r="F38" t="s">
        <v>97</v>
      </c>
      <c r="L38" t="s">
        <v>64</v>
      </c>
      <c r="M38">
        <v>1</v>
      </c>
    </row>
    <row r="39" spans="6:14" x14ac:dyDescent="0.25">
      <c r="F39" t="s">
        <v>98</v>
      </c>
      <c r="L39" t="s">
        <v>65</v>
      </c>
      <c r="M39">
        <v>0.5</v>
      </c>
    </row>
    <row r="44" spans="6:14" x14ac:dyDescent="0.25">
      <c r="M44" t="s">
        <v>245</v>
      </c>
      <c r="N44" t="s">
        <v>248</v>
      </c>
    </row>
    <row r="45" spans="6:14" x14ac:dyDescent="0.25">
      <c r="M45" t="s">
        <v>246</v>
      </c>
      <c r="N45" t="s">
        <v>249</v>
      </c>
    </row>
  </sheetData>
  <mergeCells count="2">
    <mergeCell ref="G4:K4"/>
    <mergeCell ref="O5:S5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6B44B-75E1-48BE-94E9-9FE1E34502D9}">
  <dimension ref="A2:T41"/>
  <sheetViews>
    <sheetView topLeftCell="K1" zoomScaleNormal="100" workbookViewId="0">
      <selection activeCell="N40" sqref="N40"/>
    </sheetView>
  </sheetViews>
  <sheetFormatPr defaultRowHeight="15" x14ac:dyDescent="0.25"/>
  <cols>
    <col min="1" max="1" width="12.7109375" bestFit="1" customWidth="1"/>
    <col min="3" max="3" width="12.5703125" bestFit="1" customWidth="1"/>
    <col min="4" max="4" width="7.28515625" bestFit="1" customWidth="1"/>
    <col min="14" max="14" width="55.28515625" bestFit="1" customWidth="1"/>
  </cols>
  <sheetData>
    <row r="2" spans="1:20" x14ac:dyDescent="0.25">
      <c r="A2" t="s">
        <v>141</v>
      </c>
      <c r="B2" t="s">
        <v>142</v>
      </c>
    </row>
    <row r="3" spans="1:20" x14ac:dyDescent="0.25">
      <c r="A3">
        <v>0</v>
      </c>
      <c r="B3">
        <v>56</v>
      </c>
      <c r="G3" s="60" t="s">
        <v>46</v>
      </c>
      <c r="H3" s="60"/>
      <c r="I3" s="60"/>
      <c r="J3" s="60"/>
      <c r="K3" s="60"/>
      <c r="P3" s="60" t="s">
        <v>96</v>
      </c>
      <c r="Q3" s="60"/>
      <c r="R3" s="60"/>
      <c r="S3" s="60"/>
      <c r="T3" s="60"/>
    </row>
    <row r="4" spans="1:20" x14ac:dyDescent="0.25">
      <c r="A4">
        <v>0</v>
      </c>
      <c r="B4">
        <v>40</v>
      </c>
      <c r="F4" t="s">
        <v>44</v>
      </c>
      <c r="H4" s="2" t="s">
        <v>45</v>
      </c>
      <c r="I4" s="2"/>
      <c r="J4" s="2"/>
      <c r="K4" s="2"/>
      <c r="L4" s="2"/>
      <c r="O4" t="s">
        <v>47</v>
      </c>
      <c r="Q4" s="2" t="s">
        <v>49</v>
      </c>
      <c r="R4" s="2"/>
      <c r="S4" s="2"/>
      <c r="T4" s="2"/>
    </row>
    <row r="5" spans="1:20" x14ac:dyDescent="0.25">
      <c r="A5">
        <v>0</v>
      </c>
      <c r="B5">
        <v>40</v>
      </c>
    </row>
    <row r="6" spans="1:20" x14ac:dyDescent="0.25">
      <c r="A6">
        <v>0</v>
      </c>
      <c r="B6">
        <v>37</v>
      </c>
    </row>
    <row r="7" spans="1:20" x14ac:dyDescent="0.25">
      <c r="A7">
        <v>0</v>
      </c>
      <c r="B7">
        <v>39</v>
      </c>
    </row>
    <row r="8" spans="1:20" x14ac:dyDescent="0.25">
      <c r="A8">
        <v>1</v>
      </c>
      <c r="B8">
        <v>14</v>
      </c>
    </row>
    <row r="9" spans="1:20" x14ac:dyDescent="0.25">
      <c r="A9">
        <v>1</v>
      </c>
      <c r="B9">
        <v>12</v>
      </c>
    </row>
    <row r="10" spans="1:20" x14ac:dyDescent="0.25">
      <c r="A10">
        <v>1</v>
      </c>
      <c r="B10">
        <v>16</v>
      </c>
    </row>
    <row r="11" spans="1:20" x14ac:dyDescent="0.25">
      <c r="A11">
        <v>1</v>
      </c>
      <c r="B11">
        <v>15</v>
      </c>
    </row>
    <row r="12" spans="1:20" x14ac:dyDescent="0.25">
      <c r="A12">
        <v>1</v>
      </c>
      <c r="B12">
        <v>34</v>
      </c>
      <c r="O12" t="s">
        <v>143</v>
      </c>
    </row>
    <row r="13" spans="1:20" x14ac:dyDescent="0.25">
      <c r="A13">
        <v>10</v>
      </c>
      <c r="B13">
        <v>15</v>
      </c>
      <c r="O13" s="33" t="s">
        <v>52</v>
      </c>
      <c r="P13" s="34"/>
    </row>
    <row r="14" spans="1:20" x14ac:dyDescent="0.25">
      <c r="A14">
        <v>10</v>
      </c>
      <c r="B14">
        <v>22</v>
      </c>
      <c r="O14" s="33" t="s">
        <v>53</v>
      </c>
      <c r="P14" s="35">
        <v>8.9131756262350592E-6</v>
      </c>
      <c r="Q14" t="s">
        <v>59</v>
      </c>
    </row>
    <row r="15" spans="1:20" x14ac:dyDescent="0.25">
      <c r="A15">
        <v>10</v>
      </c>
      <c r="B15">
        <v>24</v>
      </c>
      <c r="O15" s="33" t="s">
        <v>54</v>
      </c>
      <c r="P15" s="35">
        <v>6.9260171804419457E-6</v>
      </c>
      <c r="Q15" t="s">
        <v>59</v>
      </c>
    </row>
    <row r="16" spans="1:20" x14ac:dyDescent="0.25">
      <c r="A16">
        <v>10</v>
      </c>
      <c r="B16">
        <v>15</v>
      </c>
      <c r="O16" s="33" t="s">
        <v>93</v>
      </c>
      <c r="P16" s="35">
        <v>0</v>
      </c>
      <c r="Q16" t="s">
        <v>59</v>
      </c>
    </row>
    <row r="17" spans="1:20" x14ac:dyDescent="0.25">
      <c r="A17">
        <v>10</v>
      </c>
      <c r="B17">
        <v>14</v>
      </c>
      <c r="O17" s="33" t="s">
        <v>94</v>
      </c>
      <c r="P17" s="35">
        <v>0</v>
      </c>
      <c r="Q17" t="s">
        <v>59</v>
      </c>
    </row>
    <row r="18" spans="1:20" x14ac:dyDescent="0.25">
      <c r="A18">
        <v>100</v>
      </c>
      <c r="B18">
        <v>4</v>
      </c>
      <c r="O18" s="33" t="s">
        <v>144</v>
      </c>
      <c r="P18" s="35">
        <v>0</v>
      </c>
      <c r="Q18" t="s">
        <v>59</v>
      </c>
    </row>
    <row r="19" spans="1:20" x14ac:dyDescent="0.25">
      <c r="A19">
        <v>100</v>
      </c>
      <c r="B19">
        <v>18</v>
      </c>
    </row>
    <row r="20" spans="1:20" x14ac:dyDescent="0.25">
      <c r="A20">
        <v>100</v>
      </c>
      <c r="B20">
        <v>4</v>
      </c>
    </row>
    <row r="21" spans="1:20" x14ac:dyDescent="0.25">
      <c r="A21">
        <v>100</v>
      </c>
      <c r="B21">
        <v>5</v>
      </c>
      <c r="R21" s="2" t="s">
        <v>150</v>
      </c>
      <c r="S21" s="2"/>
      <c r="T21" s="2"/>
    </row>
    <row r="22" spans="1:20" x14ac:dyDescent="0.25">
      <c r="A22">
        <v>100</v>
      </c>
      <c r="B22">
        <v>8</v>
      </c>
      <c r="N22" s="2" t="s">
        <v>145</v>
      </c>
    </row>
    <row r="23" spans="1:20" x14ac:dyDescent="0.25">
      <c r="A23">
        <v>500</v>
      </c>
      <c r="B23">
        <v>22</v>
      </c>
      <c r="N23" t="s">
        <v>146</v>
      </c>
    </row>
    <row r="24" spans="1:20" x14ac:dyDescent="0.25">
      <c r="A24">
        <v>500</v>
      </c>
      <c r="B24">
        <v>13</v>
      </c>
      <c r="N24" t="s">
        <v>147</v>
      </c>
    </row>
    <row r="25" spans="1:20" x14ac:dyDescent="0.25">
      <c r="A25">
        <v>500</v>
      </c>
      <c r="B25">
        <v>11</v>
      </c>
      <c r="N25" t="s">
        <v>62</v>
      </c>
      <c r="O25" t="s">
        <v>63</v>
      </c>
      <c r="P25">
        <v>42.4</v>
      </c>
    </row>
    <row r="26" spans="1:20" x14ac:dyDescent="0.25">
      <c r="A26">
        <v>500</v>
      </c>
      <c r="B26">
        <v>8</v>
      </c>
      <c r="N26" t="s">
        <v>148</v>
      </c>
      <c r="O26" t="s">
        <v>64</v>
      </c>
      <c r="P26">
        <v>1</v>
      </c>
    </row>
    <row r="27" spans="1:20" x14ac:dyDescent="0.25">
      <c r="A27">
        <v>500</v>
      </c>
      <c r="B27">
        <v>6</v>
      </c>
      <c r="N27" t="s">
        <v>149</v>
      </c>
      <c r="O27" t="s">
        <v>65</v>
      </c>
      <c r="P27">
        <v>0.5</v>
      </c>
    </row>
    <row r="28" spans="1:20" x14ac:dyDescent="0.25">
      <c r="A28">
        <v>1000</v>
      </c>
      <c r="B28">
        <v>9</v>
      </c>
    </row>
    <row r="29" spans="1:20" x14ac:dyDescent="0.25">
      <c r="A29">
        <v>1000</v>
      </c>
      <c r="B29">
        <v>7</v>
      </c>
    </row>
    <row r="30" spans="1:20" x14ac:dyDescent="0.25">
      <c r="A30">
        <v>1000</v>
      </c>
      <c r="B30">
        <v>2</v>
      </c>
      <c r="N30" s="2" t="s">
        <v>151</v>
      </c>
    </row>
    <row r="31" spans="1:20" x14ac:dyDescent="0.25">
      <c r="A31">
        <v>1000</v>
      </c>
      <c r="B31">
        <v>3</v>
      </c>
      <c r="N31" t="s">
        <v>152</v>
      </c>
    </row>
    <row r="32" spans="1:20" x14ac:dyDescent="0.25">
      <c r="A32">
        <v>1000</v>
      </c>
      <c r="B32">
        <v>1</v>
      </c>
      <c r="N32" t="s">
        <v>147</v>
      </c>
      <c r="O32" t="s">
        <v>63</v>
      </c>
      <c r="P32">
        <v>42.4</v>
      </c>
    </row>
    <row r="33" spans="13:19" x14ac:dyDescent="0.25">
      <c r="N33" t="s">
        <v>62</v>
      </c>
      <c r="O33" t="s">
        <v>64</v>
      </c>
      <c r="P33">
        <v>1</v>
      </c>
      <c r="Q33" s="2" t="s">
        <v>155</v>
      </c>
      <c r="R33" s="2"/>
      <c r="S33" s="2"/>
    </row>
    <row r="34" spans="13:19" x14ac:dyDescent="0.25">
      <c r="N34" t="s">
        <v>148</v>
      </c>
      <c r="O34" t="s">
        <v>65</v>
      </c>
      <c r="P34">
        <v>0.1</v>
      </c>
    </row>
    <row r="35" spans="13:19" x14ac:dyDescent="0.25">
      <c r="N35" t="s">
        <v>149</v>
      </c>
    </row>
    <row r="38" spans="13:19" x14ac:dyDescent="0.25">
      <c r="N38" t="s">
        <v>243</v>
      </c>
    </row>
    <row r="40" spans="13:19" x14ac:dyDescent="0.25">
      <c r="M40" t="s">
        <v>245</v>
      </c>
      <c r="N40" t="s">
        <v>244</v>
      </c>
    </row>
    <row r="41" spans="13:19" x14ac:dyDescent="0.25">
      <c r="M41" t="s">
        <v>246</v>
      </c>
      <c r="N41" t="s">
        <v>247</v>
      </c>
    </row>
  </sheetData>
  <mergeCells count="2">
    <mergeCell ref="G3:K3"/>
    <mergeCell ref="P3:T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FEF18-B8B4-4DA4-B7C2-E1701BF38766}">
  <dimension ref="B5:P69"/>
  <sheetViews>
    <sheetView topLeftCell="A21" workbookViewId="0">
      <selection activeCell="D41" sqref="D41"/>
    </sheetView>
  </sheetViews>
  <sheetFormatPr defaultRowHeight="15" x14ac:dyDescent="0.25"/>
  <cols>
    <col min="2" max="2" width="24.7109375" customWidth="1"/>
    <col min="3" max="3" width="11" bestFit="1" customWidth="1"/>
    <col min="5" max="5" width="18.28515625" bestFit="1" customWidth="1"/>
    <col min="6" max="6" width="11.42578125" bestFit="1" customWidth="1"/>
    <col min="7" max="7" width="15.42578125" bestFit="1" customWidth="1"/>
    <col min="9" max="9" width="11.42578125" customWidth="1"/>
    <col min="10" max="10" width="15.5703125" bestFit="1" customWidth="1"/>
  </cols>
  <sheetData>
    <row r="5" spans="2:16" x14ac:dyDescent="0.25">
      <c r="B5" t="s">
        <v>17</v>
      </c>
    </row>
    <row r="8" spans="2:16" x14ac:dyDescent="0.25">
      <c r="E8">
        <v>1</v>
      </c>
      <c r="F8">
        <v>2</v>
      </c>
      <c r="G8">
        <v>3</v>
      </c>
      <c r="H8">
        <v>4</v>
      </c>
      <c r="I8">
        <v>5</v>
      </c>
      <c r="J8">
        <v>6</v>
      </c>
      <c r="K8">
        <v>7</v>
      </c>
      <c r="L8">
        <v>8</v>
      </c>
      <c r="M8">
        <v>9</v>
      </c>
      <c r="N8">
        <v>10</v>
      </c>
      <c r="O8" s="3" t="s">
        <v>0</v>
      </c>
      <c r="P8" s="3" t="s">
        <v>1</v>
      </c>
    </row>
    <row r="9" spans="2:16" x14ac:dyDescent="0.25">
      <c r="B9" s="2" t="s">
        <v>2</v>
      </c>
      <c r="C9" t="s">
        <v>3</v>
      </c>
      <c r="D9" t="s">
        <v>4</v>
      </c>
    </row>
    <row r="10" spans="2:16" x14ac:dyDescent="0.25">
      <c r="B10" s="1">
        <v>45089</v>
      </c>
      <c r="D10" t="s">
        <v>5</v>
      </c>
    </row>
    <row r="11" spans="2:16" x14ac:dyDescent="0.25">
      <c r="D11" t="s">
        <v>6</v>
      </c>
    </row>
    <row r="12" spans="2:16" x14ac:dyDescent="0.25">
      <c r="D12" t="s">
        <v>7</v>
      </c>
    </row>
    <row r="13" spans="2:16" x14ac:dyDescent="0.25">
      <c r="D13" t="s">
        <v>8</v>
      </c>
    </row>
    <row r="14" spans="2:16" x14ac:dyDescent="0.25">
      <c r="C14" t="s">
        <v>9</v>
      </c>
      <c r="D14" t="s">
        <v>4</v>
      </c>
      <c r="E14">
        <v>0.33</v>
      </c>
      <c r="F14">
        <v>0.38</v>
      </c>
      <c r="G14">
        <v>0.35</v>
      </c>
      <c r="H14">
        <v>0.43</v>
      </c>
      <c r="I14">
        <v>0.3</v>
      </c>
      <c r="J14">
        <v>0.38</v>
      </c>
      <c r="K14">
        <v>0.28999999999999998</v>
      </c>
      <c r="L14">
        <v>0.32</v>
      </c>
      <c r="M14">
        <v>0.24</v>
      </c>
      <c r="N14">
        <v>0.28000000000000003</v>
      </c>
      <c r="O14">
        <f>SUM(E14:N14)</f>
        <v>3.3</v>
      </c>
      <c r="P14">
        <f>O14/10</f>
        <v>0.32999999999999996</v>
      </c>
    </row>
    <row r="15" spans="2:16" x14ac:dyDescent="0.25">
      <c r="D15" t="s">
        <v>5</v>
      </c>
      <c r="E15">
        <v>0.28999999999999998</v>
      </c>
      <c r="F15">
        <v>0.4</v>
      </c>
      <c r="G15">
        <v>0.34</v>
      </c>
      <c r="H15">
        <v>0.38</v>
      </c>
      <c r="I15">
        <v>0.36</v>
      </c>
      <c r="J15">
        <v>0.34</v>
      </c>
      <c r="K15">
        <v>0.25</v>
      </c>
      <c r="L15">
        <v>0.39</v>
      </c>
      <c r="M15">
        <v>0.3</v>
      </c>
      <c r="N15">
        <v>0.26</v>
      </c>
      <c r="O15">
        <f t="shared" ref="O15:O38" si="0">SUM(E15:N15)</f>
        <v>3.3099999999999996</v>
      </c>
      <c r="P15">
        <f t="shared" ref="P15:P38" si="1">O15/10</f>
        <v>0.33099999999999996</v>
      </c>
    </row>
    <row r="16" spans="2:16" x14ac:dyDescent="0.25">
      <c r="D16" t="s">
        <v>6</v>
      </c>
      <c r="E16">
        <v>0.45</v>
      </c>
      <c r="F16">
        <v>0.28999999999999998</v>
      </c>
      <c r="G16">
        <v>0.36</v>
      </c>
      <c r="H16">
        <v>0.39</v>
      </c>
      <c r="I16">
        <v>0.3</v>
      </c>
      <c r="J16">
        <v>0.35</v>
      </c>
      <c r="K16">
        <v>0.27</v>
      </c>
      <c r="L16">
        <v>0.43</v>
      </c>
      <c r="M16">
        <v>0.4</v>
      </c>
      <c r="N16">
        <v>0.43</v>
      </c>
      <c r="O16">
        <f t="shared" si="0"/>
        <v>3.6700000000000004</v>
      </c>
      <c r="P16">
        <f t="shared" si="1"/>
        <v>0.36700000000000005</v>
      </c>
    </row>
    <row r="17" spans="3:16" x14ac:dyDescent="0.25">
      <c r="D17" t="s">
        <v>7</v>
      </c>
      <c r="E17">
        <v>0.35</v>
      </c>
      <c r="F17">
        <v>0.41</v>
      </c>
      <c r="G17">
        <v>0.27</v>
      </c>
      <c r="H17">
        <v>0.38</v>
      </c>
      <c r="I17">
        <v>0.37</v>
      </c>
      <c r="J17">
        <v>0.5</v>
      </c>
      <c r="K17">
        <v>0.47</v>
      </c>
      <c r="L17">
        <v>0.36</v>
      </c>
      <c r="M17">
        <v>0.48</v>
      </c>
      <c r="N17">
        <v>0.26</v>
      </c>
      <c r="O17">
        <f t="shared" si="0"/>
        <v>3.8499999999999996</v>
      </c>
      <c r="P17">
        <f t="shared" si="1"/>
        <v>0.38499999999999995</v>
      </c>
    </row>
    <row r="18" spans="3:16" x14ac:dyDescent="0.25">
      <c r="D18" t="s">
        <v>8</v>
      </c>
      <c r="E18">
        <v>0.33</v>
      </c>
      <c r="F18">
        <v>0.37</v>
      </c>
      <c r="G18">
        <v>0.32</v>
      </c>
      <c r="H18">
        <v>0.36</v>
      </c>
      <c r="I18">
        <v>0.26</v>
      </c>
      <c r="J18">
        <v>0.27</v>
      </c>
      <c r="K18">
        <v>0.4</v>
      </c>
      <c r="L18">
        <v>0.27</v>
      </c>
      <c r="M18">
        <v>0.25</v>
      </c>
      <c r="N18">
        <v>0.26</v>
      </c>
      <c r="O18">
        <f t="shared" si="0"/>
        <v>3.09</v>
      </c>
      <c r="P18">
        <f t="shared" si="1"/>
        <v>0.309</v>
      </c>
    </row>
    <row r="19" spans="3:16" x14ac:dyDescent="0.25">
      <c r="C19" t="s">
        <v>10</v>
      </c>
      <c r="D19" t="s">
        <v>4</v>
      </c>
      <c r="E19">
        <v>0.31</v>
      </c>
      <c r="F19">
        <v>0.36</v>
      </c>
      <c r="G19">
        <v>0.36</v>
      </c>
      <c r="H19">
        <v>0.48</v>
      </c>
      <c r="I19">
        <v>0.38</v>
      </c>
      <c r="J19">
        <v>0.26</v>
      </c>
      <c r="K19">
        <v>0.32</v>
      </c>
      <c r="L19">
        <v>0.47</v>
      </c>
      <c r="M19">
        <v>0.33</v>
      </c>
      <c r="N19">
        <v>0.36</v>
      </c>
      <c r="O19">
        <f t="shared" si="0"/>
        <v>3.6299999999999994</v>
      </c>
      <c r="P19">
        <f t="shared" si="1"/>
        <v>0.36299999999999993</v>
      </c>
    </row>
    <row r="20" spans="3:16" x14ac:dyDescent="0.25">
      <c r="D20" t="s">
        <v>5</v>
      </c>
      <c r="E20">
        <v>0.26</v>
      </c>
      <c r="F20">
        <v>0.48</v>
      </c>
      <c r="G20">
        <v>0.34</v>
      </c>
      <c r="H20">
        <v>0.34</v>
      </c>
      <c r="I20">
        <v>0.41</v>
      </c>
      <c r="J20">
        <v>0.37</v>
      </c>
      <c r="K20">
        <v>0.36</v>
      </c>
      <c r="L20">
        <v>0.28000000000000003</v>
      </c>
      <c r="M20">
        <v>0.35</v>
      </c>
      <c r="N20">
        <v>0.33</v>
      </c>
      <c r="O20">
        <f t="shared" si="0"/>
        <v>3.52</v>
      </c>
      <c r="P20">
        <f t="shared" si="1"/>
        <v>0.35199999999999998</v>
      </c>
    </row>
    <row r="21" spans="3:16" x14ac:dyDescent="0.25">
      <c r="D21" t="s">
        <v>6</v>
      </c>
      <c r="E21">
        <v>0.26</v>
      </c>
      <c r="F21">
        <v>0.28000000000000003</v>
      </c>
      <c r="G21">
        <v>0.32</v>
      </c>
      <c r="H21">
        <v>0.3</v>
      </c>
      <c r="I21">
        <v>0.27</v>
      </c>
      <c r="J21">
        <v>0.45</v>
      </c>
      <c r="K21">
        <v>0.28000000000000003</v>
      </c>
      <c r="L21">
        <v>0.27</v>
      </c>
      <c r="M21">
        <v>0.36</v>
      </c>
      <c r="N21">
        <v>0.28999999999999998</v>
      </c>
      <c r="O21">
        <f t="shared" si="0"/>
        <v>3.08</v>
      </c>
      <c r="P21">
        <f t="shared" si="1"/>
        <v>0.308</v>
      </c>
    </row>
    <row r="22" spans="3:16" x14ac:dyDescent="0.25">
      <c r="D22" t="s">
        <v>7</v>
      </c>
      <c r="E22">
        <v>0.32</v>
      </c>
      <c r="F22">
        <v>0.25</v>
      </c>
      <c r="G22">
        <v>0.28999999999999998</v>
      </c>
      <c r="H22">
        <v>0.33</v>
      </c>
      <c r="I22">
        <v>0.26</v>
      </c>
      <c r="J22">
        <v>0.26</v>
      </c>
      <c r="K22">
        <v>0.32</v>
      </c>
      <c r="L22">
        <v>0.4</v>
      </c>
      <c r="M22">
        <v>0.27</v>
      </c>
      <c r="N22">
        <v>0.28999999999999998</v>
      </c>
      <c r="O22">
        <f t="shared" si="0"/>
        <v>2.99</v>
      </c>
      <c r="P22">
        <f t="shared" si="1"/>
        <v>0.29900000000000004</v>
      </c>
    </row>
    <row r="23" spans="3:16" x14ac:dyDescent="0.25">
      <c r="D23" t="s">
        <v>8</v>
      </c>
      <c r="E23">
        <v>0.36</v>
      </c>
      <c r="F23">
        <v>0.34</v>
      </c>
      <c r="G23">
        <v>0.26</v>
      </c>
      <c r="H23">
        <v>0.32</v>
      </c>
      <c r="I23">
        <v>0.27</v>
      </c>
      <c r="J23">
        <v>0.38</v>
      </c>
      <c r="K23">
        <v>0.31</v>
      </c>
      <c r="L23">
        <v>0.3</v>
      </c>
      <c r="M23">
        <v>0.32</v>
      </c>
      <c r="N23">
        <v>0.26</v>
      </c>
      <c r="O23">
        <f t="shared" si="0"/>
        <v>3.12</v>
      </c>
      <c r="P23">
        <f t="shared" si="1"/>
        <v>0.312</v>
      </c>
    </row>
    <row r="24" spans="3:16" x14ac:dyDescent="0.25">
      <c r="C24" t="s">
        <v>11</v>
      </c>
      <c r="D24" t="s">
        <v>4</v>
      </c>
      <c r="E24">
        <v>0.36</v>
      </c>
      <c r="F24">
        <v>0.28999999999999998</v>
      </c>
      <c r="G24">
        <v>0.48</v>
      </c>
      <c r="H24">
        <v>0.4</v>
      </c>
      <c r="I24">
        <v>0.45</v>
      </c>
      <c r="J24">
        <v>0.28000000000000003</v>
      </c>
      <c r="K24">
        <v>0.31</v>
      </c>
      <c r="L24">
        <v>0.33</v>
      </c>
      <c r="M24">
        <v>0.31</v>
      </c>
      <c r="N24">
        <v>0.42</v>
      </c>
      <c r="O24">
        <f t="shared" si="0"/>
        <v>3.63</v>
      </c>
      <c r="P24">
        <f t="shared" si="1"/>
        <v>0.36299999999999999</v>
      </c>
    </row>
    <row r="25" spans="3:16" x14ac:dyDescent="0.25">
      <c r="D25" t="s">
        <v>5</v>
      </c>
      <c r="E25">
        <v>0.37</v>
      </c>
      <c r="F25">
        <v>0.42</v>
      </c>
      <c r="G25">
        <v>0.55000000000000004</v>
      </c>
      <c r="H25">
        <v>0.36</v>
      </c>
      <c r="I25">
        <v>0.37</v>
      </c>
      <c r="J25">
        <v>0.32</v>
      </c>
      <c r="K25">
        <v>0.31</v>
      </c>
      <c r="L25">
        <v>0.36</v>
      </c>
      <c r="M25">
        <v>0.34</v>
      </c>
      <c r="N25">
        <v>0.4</v>
      </c>
      <c r="O25">
        <f t="shared" si="0"/>
        <v>3.8</v>
      </c>
      <c r="P25">
        <f t="shared" si="1"/>
        <v>0.38</v>
      </c>
    </row>
    <row r="26" spans="3:16" x14ac:dyDescent="0.25">
      <c r="D26" t="s">
        <v>6</v>
      </c>
      <c r="E26">
        <v>0.4</v>
      </c>
      <c r="F26">
        <v>0.32</v>
      </c>
      <c r="G26">
        <v>0.32</v>
      </c>
      <c r="H26">
        <v>0.36</v>
      </c>
      <c r="I26">
        <v>0.27</v>
      </c>
      <c r="J26">
        <v>0.28000000000000003</v>
      </c>
      <c r="K26">
        <v>0.27</v>
      </c>
      <c r="L26">
        <v>0.34</v>
      </c>
      <c r="M26">
        <v>0.28999999999999998</v>
      </c>
      <c r="N26">
        <v>0.36</v>
      </c>
      <c r="O26">
        <f t="shared" si="0"/>
        <v>3.2099999999999995</v>
      </c>
      <c r="P26">
        <f t="shared" si="1"/>
        <v>0.32099999999999995</v>
      </c>
    </row>
    <row r="27" spans="3:16" x14ac:dyDescent="0.25">
      <c r="D27" t="s">
        <v>7</v>
      </c>
      <c r="E27">
        <v>0.25</v>
      </c>
      <c r="F27">
        <v>0.28999999999999998</v>
      </c>
      <c r="G27">
        <v>0.28000000000000003</v>
      </c>
      <c r="H27">
        <v>0.51</v>
      </c>
      <c r="I27">
        <v>0.4</v>
      </c>
      <c r="J27">
        <v>0.3</v>
      </c>
      <c r="K27">
        <v>0.25</v>
      </c>
      <c r="L27">
        <v>0.26</v>
      </c>
      <c r="M27">
        <v>0.31</v>
      </c>
      <c r="N27">
        <v>0.3</v>
      </c>
      <c r="O27">
        <f t="shared" si="0"/>
        <v>3.15</v>
      </c>
      <c r="P27">
        <f t="shared" si="1"/>
        <v>0.315</v>
      </c>
    </row>
    <row r="28" spans="3:16" x14ac:dyDescent="0.25">
      <c r="D28" t="s">
        <v>8</v>
      </c>
      <c r="E28">
        <v>0.33</v>
      </c>
      <c r="F28">
        <v>0.42</v>
      </c>
      <c r="G28">
        <v>0.41</v>
      </c>
      <c r="H28">
        <v>0.28000000000000003</v>
      </c>
      <c r="I28">
        <v>0.43</v>
      </c>
      <c r="J28">
        <v>0.46</v>
      </c>
      <c r="K28">
        <v>0.36</v>
      </c>
      <c r="L28">
        <v>0.42</v>
      </c>
      <c r="M28">
        <v>0.3</v>
      </c>
      <c r="N28">
        <v>0.5</v>
      </c>
      <c r="O28">
        <f t="shared" si="0"/>
        <v>3.9099999999999997</v>
      </c>
      <c r="P28">
        <f t="shared" si="1"/>
        <v>0.39099999999999996</v>
      </c>
    </row>
    <row r="29" spans="3:16" x14ac:dyDescent="0.25">
      <c r="C29" t="s">
        <v>12</v>
      </c>
      <c r="D29" t="s">
        <v>4</v>
      </c>
      <c r="E29">
        <v>0.6</v>
      </c>
      <c r="F29">
        <v>0.3</v>
      </c>
      <c r="G29">
        <v>0.41</v>
      </c>
      <c r="H29">
        <v>0.44</v>
      </c>
      <c r="I29">
        <v>0.28000000000000003</v>
      </c>
      <c r="J29">
        <v>0.41</v>
      </c>
      <c r="K29">
        <v>0.42</v>
      </c>
      <c r="L29">
        <v>0.31</v>
      </c>
      <c r="M29">
        <v>0.48</v>
      </c>
      <c r="N29">
        <v>0.28000000000000003</v>
      </c>
      <c r="O29">
        <f t="shared" si="0"/>
        <v>3.9299999999999997</v>
      </c>
      <c r="P29">
        <f t="shared" si="1"/>
        <v>0.39299999999999996</v>
      </c>
    </row>
    <row r="30" spans="3:16" x14ac:dyDescent="0.25">
      <c r="D30" t="s">
        <v>5</v>
      </c>
      <c r="E30">
        <v>0.28000000000000003</v>
      </c>
      <c r="F30">
        <v>0.48</v>
      </c>
      <c r="G30">
        <v>0.41</v>
      </c>
      <c r="H30">
        <v>0.42</v>
      </c>
      <c r="I30">
        <v>0.33</v>
      </c>
      <c r="J30">
        <v>0.52</v>
      </c>
      <c r="K30">
        <v>0.32</v>
      </c>
      <c r="L30">
        <v>0.27</v>
      </c>
      <c r="M30">
        <v>0.41</v>
      </c>
      <c r="N30">
        <v>0.43</v>
      </c>
      <c r="O30">
        <f t="shared" si="0"/>
        <v>3.87</v>
      </c>
      <c r="P30">
        <f t="shared" si="1"/>
        <v>0.38700000000000001</v>
      </c>
    </row>
    <row r="31" spans="3:16" x14ac:dyDescent="0.25">
      <c r="D31" t="s">
        <v>6</v>
      </c>
      <c r="E31">
        <v>0.34</v>
      </c>
      <c r="F31">
        <v>0.28999999999999998</v>
      </c>
      <c r="G31">
        <v>0.39</v>
      </c>
      <c r="H31">
        <v>0.43</v>
      </c>
      <c r="I31">
        <v>0.35</v>
      </c>
      <c r="J31">
        <v>0.49</v>
      </c>
      <c r="K31">
        <v>0.36</v>
      </c>
      <c r="L31">
        <v>0.31</v>
      </c>
      <c r="M31">
        <v>0.34</v>
      </c>
      <c r="N31">
        <v>0.27</v>
      </c>
      <c r="O31">
        <f t="shared" si="0"/>
        <v>3.57</v>
      </c>
      <c r="P31">
        <f t="shared" si="1"/>
        <v>0.35699999999999998</v>
      </c>
    </row>
    <row r="32" spans="3:16" x14ac:dyDescent="0.25">
      <c r="D32" t="s">
        <v>7</v>
      </c>
      <c r="E32">
        <v>0.26</v>
      </c>
      <c r="F32">
        <v>0.32</v>
      </c>
      <c r="G32">
        <v>0.43</v>
      </c>
      <c r="H32">
        <v>0.28000000000000003</v>
      </c>
      <c r="I32">
        <v>0.28999999999999998</v>
      </c>
      <c r="J32">
        <v>0.39</v>
      </c>
      <c r="K32">
        <v>0.44</v>
      </c>
      <c r="L32">
        <v>0.34</v>
      </c>
      <c r="M32">
        <v>0.36</v>
      </c>
      <c r="N32">
        <v>0.32</v>
      </c>
      <c r="O32">
        <f t="shared" si="0"/>
        <v>3.4299999999999997</v>
      </c>
      <c r="P32">
        <f t="shared" si="1"/>
        <v>0.34299999999999997</v>
      </c>
    </row>
    <row r="33" spans="2:16" x14ac:dyDescent="0.25">
      <c r="D33" t="s">
        <v>8</v>
      </c>
      <c r="E33">
        <v>0.28999999999999998</v>
      </c>
      <c r="F33">
        <v>0.3</v>
      </c>
      <c r="G33">
        <v>0.45</v>
      </c>
      <c r="H33">
        <v>0.35</v>
      </c>
      <c r="I33">
        <v>0.31</v>
      </c>
      <c r="J33">
        <v>0.28000000000000003</v>
      </c>
      <c r="K33">
        <v>0.28999999999999998</v>
      </c>
      <c r="L33">
        <v>0.25</v>
      </c>
      <c r="M33">
        <v>0.31</v>
      </c>
      <c r="N33">
        <v>0.36</v>
      </c>
      <c r="O33">
        <f t="shared" si="0"/>
        <v>3.19</v>
      </c>
      <c r="P33">
        <f t="shared" si="1"/>
        <v>0.31900000000000001</v>
      </c>
    </row>
    <row r="34" spans="2:16" x14ac:dyDescent="0.25">
      <c r="C34" t="s">
        <v>21</v>
      </c>
      <c r="D34" t="s">
        <v>4</v>
      </c>
      <c r="E34">
        <v>0.4</v>
      </c>
      <c r="F34">
        <v>0.42</v>
      </c>
      <c r="G34">
        <v>0.37</v>
      </c>
      <c r="H34">
        <v>0.4</v>
      </c>
      <c r="I34">
        <v>0.31</v>
      </c>
      <c r="J34">
        <v>0.3</v>
      </c>
      <c r="K34">
        <v>0.25</v>
      </c>
      <c r="L34">
        <v>0.28999999999999998</v>
      </c>
      <c r="M34">
        <v>0.26</v>
      </c>
      <c r="N34">
        <v>0.35</v>
      </c>
      <c r="O34">
        <f t="shared" si="0"/>
        <v>3.35</v>
      </c>
      <c r="P34">
        <f t="shared" si="1"/>
        <v>0.33500000000000002</v>
      </c>
    </row>
    <row r="35" spans="2:16" x14ac:dyDescent="0.25">
      <c r="D35" t="s">
        <v>5</v>
      </c>
      <c r="E35">
        <v>0.32</v>
      </c>
      <c r="F35">
        <v>0.24</v>
      </c>
      <c r="G35">
        <v>0.3</v>
      </c>
      <c r="H35">
        <v>0.39</v>
      </c>
      <c r="I35">
        <v>0.35</v>
      </c>
      <c r="J35">
        <v>0.49</v>
      </c>
      <c r="K35">
        <v>0.39</v>
      </c>
      <c r="L35">
        <v>0.27</v>
      </c>
      <c r="M35">
        <v>0.31</v>
      </c>
      <c r="N35">
        <v>0.4</v>
      </c>
      <c r="O35">
        <f t="shared" si="0"/>
        <v>3.46</v>
      </c>
      <c r="P35">
        <f t="shared" si="1"/>
        <v>0.34599999999999997</v>
      </c>
    </row>
    <row r="36" spans="2:16" x14ac:dyDescent="0.25">
      <c r="D36" t="s">
        <v>6</v>
      </c>
      <c r="E36">
        <v>0.25</v>
      </c>
      <c r="F36">
        <v>0.31</v>
      </c>
      <c r="G36">
        <v>0.35</v>
      </c>
      <c r="H36">
        <v>0.28000000000000003</v>
      </c>
      <c r="I36">
        <v>0.55000000000000004</v>
      </c>
      <c r="J36">
        <v>0.38</v>
      </c>
      <c r="K36">
        <v>0.37</v>
      </c>
      <c r="L36">
        <v>0.3</v>
      </c>
      <c r="M36">
        <v>0.25</v>
      </c>
      <c r="N36">
        <v>0.35</v>
      </c>
      <c r="O36">
        <f t="shared" si="0"/>
        <v>3.39</v>
      </c>
      <c r="P36">
        <f t="shared" si="1"/>
        <v>0.33900000000000002</v>
      </c>
    </row>
    <row r="37" spans="2:16" x14ac:dyDescent="0.25">
      <c r="D37" t="s">
        <v>7</v>
      </c>
      <c r="E37">
        <v>0.3</v>
      </c>
      <c r="F37">
        <v>0.31</v>
      </c>
      <c r="G37">
        <v>0.31</v>
      </c>
      <c r="H37">
        <v>0.3</v>
      </c>
      <c r="I37">
        <v>0.33</v>
      </c>
      <c r="J37">
        <v>0.3</v>
      </c>
      <c r="K37">
        <v>0.25</v>
      </c>
      <c r="L37">
        <v>0.46</v>
      </c>
      <c r="M37">
        <v>0.41</v>
      </c>
      <c r="N37">
        <v>0.35</v>
      </c>
      <c r="O37">
        <f t="shared" si="0"/>
        <v>3.3200000000000003</v>
      </c>
      <c r="P37">
        <f t="shared" si="1"/>
        <v>0.33200000000000002</v>
      </c>
    </row>
    <row r="38" spans="2:16" x14ac:dyDescent="0.25">
      <c r="D38" t="s">
        <v>8</v>
      </c>
      <c r="E38">
        <v>0.32</v>
      </c>
      <c r="F38">
        <v>0.31</v>
      </c>
      <c r="G38">
        <v>0.35</v>
      </c>
      <c r="H38">
        <v>0.44</v>
      </c>
      <c r="I38">
        <v>0.3</v>
      </c>
      <c r="J38">
        <v>0.31</v>
      </c>
      <c r="K38">
        <v>0.35</v>
      </c>
      <c r="L38">
        <v>0.28000000000000003</v>
      </c>
      <c r="M38">
        <v>0.3</v>
      </c>
      <c r="N38">
        <v>0.32</v>
      </c>
      <c r="O38">
        <f t="shared" si="0"/>
        <v>3.28</v>
      </c>
      <c r="P38">
        <f t="shared" si="1"/>
        <v>0.32799999999999996</v>
      </c>
    </row>
    <row r="39" spans="2:16" x14ac:dyDescent="0.25">
      <c r="E39" t="s">
        <v>24</v>
      </c>
      <c r="F39" t="s">
        <v>25</v>
      </c>
      <c r="G39" s="2" t="s">
        <v>28</v>
      </c>
      <c r="I39" s="2" t="s">
        <v>27</v>
      </c>
      <c r="J39" s="5" t="s">
        <v>15</v>
      </c>
    </row>
    <row r="40" spans="2:16" x14ac:dyDescent="0.25">
      <c r="B40" t="s">
        <v>16</v>
      </c>
      <c r="C40" t="s">
        <v>3</v>
      </c>
      <c r="D40" t="s">
        <v>4</v>
      </c>
      <c r="E40">
        <v>10</v>
      </c>
      <c r="F40" s="4">
        <v>5.33</v>
      </c>
      <c r="G40" s="4">
        <v>0.53300000000000003</v>
      </c>
      <c r="I40">
        <v>0.38300000000000001</v>
      </c>
      <c r="J40">
        <v>150.00000000000003</v>
      </c>
    </row>
    <row r="41" spans="2:16" x14ac:dyDescent="0.25">
      <c r="D41" t="s">
        <v>5</v>
      </c>
      <c r="E41">
        <v>10</v>
      </c>
      <c r="F41" s="4">
        <v>5.48</v>
      </c>
      <c r="G41" s="4">
        <v>0.54800000000000004</v>
      </c>
      <c r="I41">
        <v>0.45499999999999996</v>
      </c>
      <c r="J41">
        <v>93.000000000000085</v>
      </c>
    </row>
    <row r="42" spans="2:16" x14ac:dyDescent="0.25">
      <c r="D42" t="s">
        <v>6</v>
      </c>
      <c r="E42">
        <v>10</v>
      </c>
      <c r="F42" s="4">
        <v>5.37</v>
      </c>
      <c r="G42" s="4">
        <v>0.53700000000000003</v>
      </c>
      <c r="I42">
        <v>0.42200000000000004</v>
      </c>
      <c r="J42">
        <v>114.99999999999999</v>
      </c>
    </row>
    <row r="43" spans="2:16" x14ac:dyDescent="0.25">
      <c r="D43" t="s">
        <v>7</v>
      </c>
      <c r="E43">
        <v>10</v>
      </c>
      <c r="F43" s="4">
        <v>5.71</v>
      </c>
      <c r="G43" s="4">
        <v>0.57099999999999995</v>
      </c>
      <c r="I43">
        <v>0.43499999999999994</v>
      </c>
      <c r="J43">
        <v>136</v>
      </c>
    </row>
    <row r="44" spans="2:16" x14ac:dyDescent="0.25">
      <c r="D44" t="s">
        <v>8</v>
      </c>
      <c r="E44">
        <v>10</v>
      </c>
      <c r="F44" s="4">
        <v>5.42</v>
      </c>
      <c r="G44" s="4">
        <v>0.54200000000000004</v>
      </c>
      <c r="I44">
        <v>0.32900000000000001</v>
      </c>
      <c r="J44">
        <v>213.00000000000003</v>
      </c>
    </row>
    <row r="45" spans="2:16" x14ac:dyDescent="0.25">
      <c r="C45" t="s">
        <v>9</v>
      </c>
      <c r="D45" t="s">
        <v>4</v>
      </c>
      <c r="E45" s="6">
        <v>9</v>
      </c>
      <c r="F45" s="4">
        <v>3.84</v>
      </c>
      <c r="G45" s="4">
        <f>F45/E45</f>
        <v>0.42666666666666664</v>
      </c>
      <c r="I45">
        <v>0.32999999999999996</v>
      </c>
      <c r="J45" s="4">
        <f>(G45-I45)*1000</f>
        <v>96.666666666666686</v>
      </c>
    </row>
    <row r="46" spans="2:16" x14ac:dyDescent="0.25">
      <c r="D46" t="s">
        <v>5</v>
      </c>
      <c r="E46" s="6">
        <v>10</v>
      </c>
      <c r="F46" s="4">
        <v>4.68</v>
      </c>
      <c r="G46" s="4">
        <f t="shared" ref="G46:G69" si="2">F46/E46</f>
        <v>0.46799999999999997</v>
      </c>
      <c r="I46">
        <v>0.33099999999999996</v>
      </c>
      <c r="J46" s="4">
        <f t="shared" ref="J46:J69" si="3">(G46-I46)*1000</f>
        <v>137</v>
      </c>
    </row>
    <row r="47" spans="2:16" x14ac:dyDescent="0.25">
      <c r="D47" t="s">
        <v>6</v>
      </c>
      <c r="E47" s="7">
        <v>9</v>
      </c>
      <c r="F47" s="4">
        <v>4.4400000000000004</v>
      </c>
      <c r="G47" s="4">
        <f t="shared" si="2"/>
        <v>0.4933333333333334</v>
      </c>
      <c r="I47">
        <v>0.36700000000000005</v>
      </c>
      <c r="J47" s="4">
        <f t="shared" si="3"/>
        <v>126.33333333333336</v>
      </c>
    </row>
    <row r="48" spans="2:16" x14ac:dyDescent="0.25">
      <c r="D48" t="s">
        <v>7</v>
      </c>
      <c r="E48" s="6">
        <v>10</v>
      </c>
      <c r="F48" s="4">
        <v>4.05</v>
      </c>
      <c r="G48" s="4">
        <f t="shared" si="2"/>
        <v>0.40499999999999997</v>
      </c>
      <c r="I48">
        <v>0.38499999999999995</v>
      </c>
      <c r="J48" s="4">
        <f t="shared" si="3"/>
        <v>20.000000000000018</v>
      </c>
    </row>
    <row r="49" spans="3:10" x14ac:dyDescent="0.25">
      <c r="D49" t="s">
        <v>8</v>
      </c>
      <c r="E49" s="6">
        <v>10</v>
      </c>
      <c r="F49" s="4">
        <v>4.03</v>
      </c>
      <c r="G49" s="4">
        <f t="shared" si="2"/>
        <v>0.40300000000000002</v>
      </c>
      <c r="I49">
        <v>0.309</v>
      </c>
      <c r="J49" s="4">
        <f t="shared" si="3"/>
        <v>94.000000000000028</v>
      </c>
    </row>
    <row r="50" spans="3:10" x14ac:dyDescent="0.25">
      <c r="C50" t="s">
        <v>10</v>
      </c>
      <c r="D50" t="s">
        <v>4</v>
      </c>
      <c r="E50" s="6">
        <v>10</v>
      </c>
      <c r="F50" s="4">
        <v>6.11</v>
      </c>
      <c r="G50" s="4">
        <f t="shared" si="2"/>
        <v>0.61099999999999999</v>
      </c>
      <c r="I50">
        <v>0.36299999999999993</v>
      </c>
      <c r="J50" s="4">
        <f t="shared" si="3"/>
        <v>248.00000000000006</v>
      </c>
    </row>
    <row r="51" spans="3:10" x14ac:dyDescent="0.25">
      <c r="D51" t="s">
        <v>5</v>
      </c>
      <c r="E51" s="6">
        <v>8</v>
      </c>
      <c r="F51" s="4">
        <v>4.33</v>
      </c>
      <c r="G51" s="4">
        <f t="shared" si="2"/>
        <v>0.54125000000000001</v>
      </c>
      <c r="I51">
        <v>0.35199999999999998</v>
      </c>
      <c r="J51" s="4">
        <f t="shared" si="3"/>
        <v>189.25000000000003</v>
      </c>
    </row>
    <row r="52" spans="3:10" x14ac:dyDescent="0.25">
      <c r="D52" t="s">
        <v>6</v>
      </c>
      <c r="E52" s="6">
        <v>8</v>
      </c>
      <c r="F52" s="4">
        <v>5.26</v>
      </c>
      <c r="G52" s="4">
        <f t="shared" si="2"/>
        <v>0.65749999999999997</v>
      </c>
      <c r="I52">
        <v>0.308</v>
      </c>
      <c r="J52" s="4">
        <f t="shared" si="3"/>
        <v>349.5</v>
      </c>
    </row>
    <row r="53" spans="3:10" x14ac:dyDescent="0.25">
      <c r="D53" t="s">
        <v>7</v>
      </c>
      <c r="E53" s="6">
        <v>10</v>
      </c>
      <c r="F53" s="4">
        <v>5.71</v>
      </c>
      <c r="G53" s="4">
        <f t="shared" si="2"/>
        <v>0.57099999999999995</v>
      </c>
      <c r="I53">
        <v>0.29900000000000004</v>
      </c>
      <c r="J53" s="4">
        <f t="shared" si="3"/>
        <v>271.99999999999989</v>
      </c>
    </row>
    <row r="54" spans="3:10" x14ac:dyDescent="0.25">
      <c r="D54" t="s">
        <v>8</v>
      </c>
      <c r="E54" s="6">
        <v>10</v>
      </c>
      <c r="F54" s="4">
        <v>5.0999999999999996</v>
      </c>
      <c r="G54" s="4">
        <f t="shared" si="2"/>
        <v>0.51</v>
      </c>
      <c r="I54">
        <v>0.312</v>
      </c>
      <c r="J54" s="4">
        <f t="shared" si="3"/>
        <v>198</v>
      </c>
    </row>
    <row r="55" spans="3:10" x14ac:dyDescent="0.25">
      <c r="C55" t="s">
        <v>11</v>
      </c>
      <c r="D55" t="s">
        <v>4</v>
      </c>
      <c r="E55" s="6">
        <v>10</v>
      </c>
      <c r="F55" s="4">
        <v>4.3499999999999996</v>
      </c>
      <c r="G55" s="4">
        <f t="shared" si="2"/>
        <v>0.43499999999999994</v>
      </c>
      <c r="I55">
        <v>0.36299999999999999</v>
      </c>
      <c r="J55" s="4">
        <f t="shared" si="3"/>
        <v>71.999999999999957</v>
      </c>
    </row>
    <row r="56" spans="3:10" x14ac:dyDescent="0.25">
      <c r="D56" t="s">
        <v>5</v>
      </c>
      <c r="E56" s="6">
        <v>10</v>
      </c>
      <c r="F56" s="4">
        <v>5.09</v>
      </c>
      <c r="G56" s="4">
        <f t="shared" si="2"/>
        <v>0.50900000000000001</v>
      </c>
      <c r="I56">
        <v>0.38</v>
      </c>
      <c r="J56" s="4">
        <f t="shared" si="3"/>
        <v>129</v>
      </c>
    </row>
    <row r="57" spans="3:10" x14ac:dyDescent="0.25">
      <c r="D57" t="s">
        <v>6</v>
      </c>
      <c r="E57" s="6">
        <v>8</v>
      </c>
      <c r="F57" s="4">
        <v>3.74</v>
      </c>
      <c r="G57" s="4">
        <f t="shared" si="2"/>
        <v>0.46750000000000003</v>
      </c>
      <c r="I57">
        <v>0.32099999999999995</v>
      </c>
      <c r="J57" s="4">
        <f t="shared" si="3"/>
        <v>146.50000000000009</v>
      </c>
    </row>
    <row r="58" spans="3:10" x14ac:dyDescent="0.25">
      <c r="D58" t="s">
        <v>7</v>
      </c>
      <c r="E58" s="6">
        <v>10</v>
      </c>
      <c r="F58" s="4">
        <v>4.8499999999999996</v>
      </c>
      <c r="G58" s="4">
        <f t="shared" si="2"/>
        <v>0.48499999999999999</v>
      </c>
      <c r="I58">
        <v>0.315</v>
      </c>
      <c r="J58" s="4">
        <f t="shared" si="3"/>
        <v>169.99999999999997</v>
      </c>
    </row>
    <row r="59" spans="3:10" x14ac:dyDescent="0.25">
      <c r="D59" t="s">
        <v>8</v>
      </c>
      <c r="E59" s="6">
        <v>10</v>
      </c>
      <c r="F59" s="4">
        <v>5.96</v>
      </c>
      <c r="G59" s="4">
        <f t="shared" si="2"/>
        <v>0.59599999999999997</v>
      </c>
      <c r="I59">
        <v>0.39099999999999996</v>
      </c>
      <c r="J59" s="4">
        <f t="shared" si="3"/>
        <v>205.00000000000003</v>
      </c>
    </row>
    <row r="60" spans="3:10" x14ac:dyDescent="0.25">
      <c r="C60" t="s">
        <v>12</v>
      </c>
      <c r="D60" t="s">
        <v>4</v>
      </c>
      <c r="E60" s="6">
        <v>8</v>
      </c>
      <c r="F60" s="4">
        <v>4.7300000000000004</v>
      </c>
      <c r="G60" s="4">
        <f t="shared" si="2"/>
        <v>0.59125000000000005</v>
      </c>
      <c r="I60">
        <v>0.39299999999999996</v>
      </c>
      <c r="J60" s="4">
        <f t="shared" si="3"/>
        <v>198.25000000000009</v>
      </c>
    </row>
    <row r="61" spans="3:10" x14ac:dyDescent="0.25">
      <c r="D61" t="s">
        <v>5</v>
      </c>
      <c r="E61" s="6">
        <v>10</v>
      </c>
      <c r="F61" s="4">
        <v>4.7</v>
      </c>
      <c r="G61" s="4">
        <f t="shared" si="2"/>
        <v>0.47000000000000003</v>
      </c>
      <c r="I61">
        <v>0.38700000000000001</v>
      </c>
      <c r="J61" s="4">
        <f t="shared" si="3"/>
        <v>83.000000000000014</v>
      </c>
    </row>
    <row r="62" spans="3:10" x14ac:dyDescent="0.25">
      <c r="D62" t="s">
        <v>6</v>
      </c>
      <c r="E62" s="6">
        <v>9</v>
      </c>
      <c r="F62" s="4">
        <v>5</v>
      </c>
      <c r="G62" s="4">
        <f t="shared" si="2"/>
        <v>0.55555555555555558</v>
      </c>
      <c r="I62">
        <v>0.35699999999999998</v>
      </c>
      <c r="J62" s="4">
        <f t="shared" si="3"/>
        <v>198.5555555555556</v>
      </c>
    </row>
    <row r="63" spans="3:10" x14ac:dyDescent="0.25">
      <c r="D63" t="s">
        <v>7</v>
      </c>
      <c r="E63" s="6">
        <v>9</v>
      </c>
      <c r="F63" s="4">
        <v>3.78</v>
      </c>
      <c r="G63" s="4">
        <f t="shared" si="2"/>
        <v>0.42</v>
      </c>
      <c r="I63">
        <v>0.34299999999999997</v>
      </c>
      <c r="J63" s="4">
        <f t="shared" si="3"/>
        <v>77.000000000000014</v>
      </c>
    </row>
    <row r="64" spans="3:10" x14ac:dyDescent="0.25">
      <c r="D64" t="s">
        <v>8</v>
      </c>
      <c r="E64" s="6">
        <v>10</v>
      </c>
      <c r="F64" s="4">
        <v>4.53</v>
      </c>
      <c r="G64" s="4">
        <f t="shared" si="2"/>
        <v>0.45300000000000001</v>
      </c>
      <c r="I64">
        <v>0.31900000000000001</v>
      </c>
      <c r="J64" s="4">
        <f t="shared" si="3"/>
        <v>134</v>
      </c>
    </row>
    <row r="65" spans="3:10" x14ac:dyDescent="0.25">
      <c r="C65" t="s">
        <v>13</v>
      </c>
      <c r="D65" t="s">
        <v>4</v>
      </c>
      <c r="E65" s="6">
        <v>10</v>
      </c>
      <c r="F65" s="4">
        <v>4.42</v>
      </c>
      <c r="G65" s="4">
        <f t="shared" si="2"/>
        <v>0.442</v>
      </c>
      <c r="I65">
        <v>0.33500000000000002</v>
      </c>
      <c r="J65" s="4">
        <f t="shared" si="3"/>
        <v>106.99999999999999</v>
      </c>
    </row>
    <row r="66" spans="3:10" x14ac:dyDescent="0.25">
      <c r="D66" t="s">
        <v>5</v>
      </c>
      <c r="E66" s="6">
        <v>10</v>
      </c>
      <c r="F66" s="4">
        <v>4.34</v>
      </c>
      <c r="G66" s="4">
        <f t="shared" si="2"/>
        <v>0.434</v>
      </c>
      <c r="I66">
        <v>0.34599999999999997</v>
      </c>
      <c r="J66" s="4">
        <f t="shared" si="3"/>
        <v>88.000000000000028</v>
      </c>
    </row>
    <row r="67" spans="3:10" x14ac:dyDescent="0.25">
      <c r="D67" t="s">
        <v>6</v>
      </c>
      <c r="E67" s="6">
        <v>10</v>
      </c>
      <c r="F67" s="4">
        <v>4.17</v>
      </c>
      <c r="G67" s="4">
        <f t="shared" si="2"/>
        <v>0.41699999999999998</v>
      </c>
      <c r="I67">
        <v>0.33900000000000002</v>
      </c>
      <c r="J67" s="4">
        <f t="shared" si="3"/>
        <v>77.999999999999957</v>
      </c>
    </row>
    <row r="68" spans="3:10" x14ac:dyDescent="0.25">
      <c r="D68" t="s">
        <v>7</v>
      </c>
      <c r="E68" s="6">
        <v>7</v>
      </c>
      <c r="F68" s="4">
        <v>3</v>
      </c>
      <c r="G68" s="4">
        <f t="shared" si="2"/>
        <v>0.42857142857142855</v>
      </c>
      <c r="I68">
        <v>0.33200000000000002</v>
      </c>
      <c r="J68" s="4">
        <f t="shared" si="3"/>
        <v>96.571428571428527</v>
      </c>
    </row>
    <row r="69" spans="3:10" x14ac:dyDescent="0.25">
      <c r="D69" t="s">
        <v>8</v>
      </c>
      <c r="E69" s="6">
        <v>9</v>
      </c>
      <c r="F69" s="4">
        <v>3.55</v>
      </c>
      <c r="G69" s="4">
        <f t="shared" si="2"/>
        <v>0.39444444444444443</v>
      </c>
      <c r="I69">
        <v>0.32799999999999996</v>
      </c>
      <c r="J69" s="4">
        <f t="shared" si="3"/>
        <v>66.444444444444471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42D1F-12C1-4310-A9BA-B6080574CA8D}">
  <dimension ref="B4:P68"/>
  <sheetViews>
    <sheetView topLeftCell="B51" workbookViewId="0">
      <selection activeCell="C39" sqref="C39:D68"/>
    </sheetView>
  </sheetViews>
  <sheetFormatPr defaultRowHeight="15" x14ac:dyDescent="0.25"/>
  <cols>
    <col min="2" max="2" width="18.42578125" customWidth="1"/>
    <col min="5" max="5" width="18.28515625" bestFit="1" customWidth="1"/>
    <col min="6" max="6" width="11.42578125" bestFit="1" customWidth="1"/>
  </cols>
  <sheetData>
    <row r="4" spans="2:16" x14ac:dyDescent="0.25">
      <c r="B4" t="s">
        <v>17</v>
      </c>
    </row>
    <row r="7" spans="2:16" x14ac:dyDescent="0.25">
      <c r="E7">
        <v>1</v>
      </c>
      <c r="F7">
        <v>2</v>
      </c>
      <c r="G7">
        <v>3</v>
      </c>
      <c r="H7">
        <v>4</v>
      </c>
      <c r="I7">
        <v>5</v>
      </c>
      <c r="J7">
        <v>6</v>
      </c>
      <c r="K7">
        <v>7</v>
      </c>
      <c r="L7">
        <v>8</v>
      </c>
      <c r="M7">
        <v>9</v>
      </c>
      <c r="N7">
        <v>10</v>
      </c>
      <c r="O7" s="3" t="s">
        <v>0</v>
      </c>
      <c r="P7" s="3" t="s">
        <v>1</v>
      </c>
    </row>
    <row r="8" spans="2:16" x14ac:dyDescent="0.25">
      <c r="B8" s="2" t="s">
        <v>2</v>
      </c>
      <c r="C8" t="s">
        <v>3</v>
      </c>
      <c r="D8" t="s">
        <v>4</v>
      </c>
    </row>
    <row r="9" spans="2:16" x14ac:dyDescent="0.25">
      <c r="B9" s="1">
        <v>45089</v>
      </c>
      <c r="D9" t="s">
        <v>5</v>
      </c>
      <c r="E9" t="s">
        <v>23</v>
      </c>
    </row>
    <row r="10" spans="2:16" x14ac:dyDescent="0.25">
      <c r="D10" t="s">
        <v>6</v>
      </c>
    </row>
    <row r="11" spans="2:16" x14ac:dyDescent="0.25">
      <c r="D11" t="s">
        <v>7</v>
      </c>
    </row>
    <row r="12" spans="2:16" x14ac:dyDescent="0.25">
      <c r="D12" t="s">
        <v>8</v>
      </c>
    </row>
    <row r="13" spans="2:16" x14ac:dyDescent="0.25">
      <c r="C13" t="s">
        <v>9</v>
      </c>
      <c r="D13" t="s">
        <v>4</v>
      </c>
      <c r="E13">
        <v>0.3</v>
      </c>
      <c r="F13">
        <v>0.27</v>
      </c>
      <c r="G13">
        <v>0.33</v>
      </c>
      <c r="H13">
        <v>0.25</v>
      </c>
      <c r="I13">
        <v>0.39</v>
      </c>
      <c r="J13">
        <v>0.26</v>
      </c>
      <c r="K13">
        <v>0.28000000000000003</v>
      </c>
      <c r="L13">
        <v>0.39</v>
      </c>
      <c r="M13">
        <v>0.5</v>
      </c>
      <c r="N13">
        <v>0.34</v>
      </c>
    </row>
    <row r="14" spans="2:16" x14ac:dyDescent="0.25">
      <c r="D14" t="s">
        <v>5</v>
      </c>
      <c r="E14">
        <v>0.27</v>
      </c>
      <c r="F14">
        <v>0.27</v>
      </c>
      <c r="G14">
        <v>0.36</v>
      </c>
      <c r="H14">
        <v>0.37</v>
      </c>
      <c r="I14">
        <v>0.32</v>
      </c>
      <c r="J14">
        <v>0.33</v>
      </c>
      <c r="K14">
        <v>0.31</v>
      </c>
      <c r="L14">
        <v>0.43</v>
      </c>
      <c r="M14">
        <v>0.45</v>
      </c>
      <c r="N14">
        <v>0.53</v>
      </c>
    </row>
    <row r="15" spans="2:16" x14ac:dyDescent="0.25">
      <c r="D15" t="s">
        <v>6</v>
      </c>
      <c r="E15">
        <v>0.32</v>
      </c>
      <c r="F15">
        <v>0.37</v>
      </c>
      <c r="G15">
        <v>0.25</v>
      </c>
      <c r="H15">
        <v>0.37</v>
      </c>
      <c r="I15">
        <v>0.4</v>
      </c>
      <c r="J15">
        <v>0.25</v>
      </c>
      <c r="K15">
        <v>0.34</v>
      </c>
      <c r="L15">
        <v>0.49</v>
      </c>
      <c r="M15">
        <v>0.39</v>
      </c>
      <c r="N15">
        <v>0.38</v>
      </c>
    </row>
    <row r="16" spans="2:16" x14ac:dyDescent="0.25">
      <c r="D16" t="s">
        <v>7</v>
      </c>
      <c r="E16">
        <v>0.46</v>
      </c>
      <c r="F16">
        <v>0.4</v>
      </c>
      <c r="G16">
        <v>0.26</v>
      </c>
      <c r="H16">
        <v>0.35</v>
      </c>
      <c r="I16">
        <v>0.31</v>
      </c>
      <c r="J16">
        <v>0.4</v>
      </c>
      <c r="K16">
        <v>0.27</v>
      </c>
      <c r="L16">
        <v>0.49</v>
      </c>
      <c r="M16">
        <v>0.27</v>
      </c>
      <c r="N16">
        <v>0.33</v>
      </c>
    </row>
    <row r="17" spans="3:14" x14ac:dyDescent="0.25">
      <c r="D17" t="s">
        <v>8</v>
      </c>
      <c r="E17">
        <v>0.3</v>
      </c>
      <c r="F17">
        <v>0.35</v>
      </c>
      <c r="G17">
        <v>0.32</v>
      </c>
      <c r="H17">
        <v>0.37</v>
      </c>
      <c r="I17">
        <v>0.25</v>
      </c>
      <c r="J17">
        <v>0.26</v>
      </c>
      <c r="K17">
        <v>0.37</v>
      </c>
      <c r="L17">
        <v>0.35</v>
      </c>
      <c r="M17">
        <v>0.43</v>
      </c>
      <c r="N17">
        <v>0.32</v>
      </c>
    </row>
    <row r="18" spans="3:14" x14ac:dyDescent="0.25">
      <c r="C18" t="s">
        <v>10</v>
      </c>
      <c r="D18" t="s">
        <v>4</v>
      </c>
      <c r="E18">
        <v>0.33</v>
      </c>
      <c r="F18">
        <v>0.36</v>
      </c>
      <c r="G18">
        <v>0.25</v>
      </c>
      <c r="H18">
        <v>0.49</v>
      </c>
      <c r="I18">
        <v>0.45</v>
      </c>
      <c r="J18">
        <v>0.25</v>
      </c>
      <c r="K18">
        <v>0.4</v>
      </c>
      <c r="L18">
        <v>0.25</v>
      </c>
      <c r="M18">
        <v>0.36</v>
      </c>
      <c r="N18">
        <v>0.35</v>
      </c>
    </row>
    <row r="19" spans="3:14" x14ac:dyDescent="0.25">
      <c r="D19" t="s">
        <v>5</v>
      </c>
      <c r="E19">
        <v>0.41</v>
      </c>
      <c r="F19">
        <v>0.31</v>
      </c>
      <c r="G19">
        <v>0.39</v>
      </c>
      <c r="H19">
        <v>0.43</v>
      </c>
      <c r="I19">
        <v>0.28999999999999998</v>
      </c>
      <c r="J19">
        <v>0.55000000000000004</v>
      </c>
      <c r="K19">
        <v>0.36</v>
      </c>
      <c r="L19">
        <v>0.43</v>
      </c>
      <c r="M19">
        <v>0.26</v>
      </c>
      <c r="N19">
        <v>0.43</v>
      </c>
    </row>
    <row r="20" spans="3:14" x14ac:dyDescent="0.25">
      <c r="D20" t="s">
        <v>6</v>
      </c>
      <c r="E20">
        <v>0.36</v>
      </c>
      <c r="F20">
        <v>0.48</v>
      </c>
      <c r="G20">
        <v>0.47</v>
      </c>
      <c r="H20">
        <v>0.34</v>
      </c>
      <c r="I20">
        <v>0.25</v>
      </c>
      <c r="J20">
        <v>0.28999999999999998</v>
      </c>
      <c r="K20">
        <v>0.45</v>
      </c>
      <c r="L20">
        <v>0.27</v>
      </c>
      <c r="M20">
        <v>0.46</v>
      </c>
      <c r="N20">
        <v>0.25</v>
      </c>
    </row>
    <row r="21" spans="3:14" x14ac:dyDescent="0.25">
      <c r="D21" t="s">
        <v>7</v>
      </c>
      <c r="E21">
        <v>0.45</v>
      </c>
      <c r="F21">
        <v>0.25</v>
      </c>
      <c r="G21">
        <v>0.4</v>
      </c>
      <c r="H21">
        <v>0.39</v>
      </c>
      <c r="I21">
        <v>0.28000000000000003</v>
      </c>
      <c r="J21">
        <v>0.43</v>
      </c>
      <c r="K21">
        <v>0.27</v>
      </c>
      <c r="L21">
        <v>0.41</v>
      </c>
      <c r="M21">
        <v>0.36</v>
      </c>
      <c r="N21">
        <v>0.26</v>
      </c>
    </row>
    <row r="22" spans="3:14" x14ac:dyDescent="0.25">
      <c r="D22" t="s">
        <v>8</v>
      </c>
      <c r="E22">
        <v>0.47</v>
      </c>
      <c r="F22">
        <v>0.36</v>
      </c>
      <c r="G22">
        <v>0.3</v>
      </c>
      <c r="H22">
        <v>0.26</v>
      </c>
      <c r="I22">
        <v>0.36</v>
      </c>
      <c r="J22">
        <v>0.34</v>
      </c>
      <c r="K22">
        <v>0.41</v>
      </c>
      <c r="L22">
        <v>0.57999999999999996</v>
      </c>
      <c r="M22">
        <v>0.35</v>
      </c>
      <c r="N22">
        <v>0.25</v>
      </c>
    </row>
    <row r="23" spans="3:14" x14ac:dyDescent="0.25">
      <c r="C23">
        <v>50</v>
      </c>
      <c r="D23" t="s">
        <v>4</v>
      </c>
      <c r="E23">
        <v>0.26</v>
      </c>
      <c r="F23">
        <v>0.36</v>
      </c>
      <c r="G23">
        <v>0.34</v>
      </c>
      <c r="H23">
        <v>0.47</v>
      </c>
      <c r="I23">
        <v>0.46</v>
      </c>
      <c r="J23">
        <v>0.45</v>
      </c>
      <c r="K23">
        <v>0.52</v>
      </c>
      <c r="L23">
        <v>0.34</v>
      </c>
      <c r="M23">
        <v>0.28000000000000003</v>
      </c>
      <c r="N23">
        <v>0.39</v>
      </c>
    </row>
    <row r="24" spans="3:14" x14ac:dyDescent="0.25">
      <c r="D24" t="s">
        <v>5</v>
      </c>
      <c r="E24">
        <v>0.25</v>
      </c>
      <c r="F24">
        <v>0.33</v>
      </c>
      <c r="G24">
        <v>0.31</v>
      </c>
      <c r="H24">
        <v>0.26</v>
      </c>
      <c r="I24">
        <v>0.25</v>
      </c>
      <c r="J24">
        <v>0.26</v>
      </c>
      <c r="K24">
        <v>0.6</v>
      </c>
      <c r="L24">
        <v>0.31</v>
      </c>
      <c r="M24">
        <v>0.25</v>
      </c>
      <c r="N24">
        <v>0.47</v>
      </c>
    </row>
    <row r="25" spans="3:14" x14ac:dyDescent="0.25">
      <c r="D25" t="s">
        <v>6</v>
      </c>
      <c r="E25">
        <v>0.39</v>
      </c>
      <c r="F25">
        <v>0.25</v>
      </c>
      <c r="G25">
        <v>0.26</v>
      </c>
      <c r="H25">
        <v>0.25</v>
      </c>
      <c r="I25">
        <v>0.36</v>
      </c>
      <c r="J25">
        <v>0.25</v>
      </c>
      <c r="K25">
        <v>0.25</v>
      </c>
      <c r="L25">
        <v>0.28000000000000003</v>
      </c>
      <c r="M25">
        <v>0.25</v>
      </c>
      <c r="N25">
        <v>0.27</v>
      </c>
    </row>
    <row r="26" spans="3:14" x14ac:dyDescent="0.25">
      <c r="D26" t="s">
        <v>7</v>
      </c>
      <c r="E26">
        <v>0.39</v>
      </c>
      <c r="F26">
        <v>0.31</v>
      </c>
      <c r="G26">
        <v>0.31</v>
      </c>
      <c r="H26">
        <v>0.43</v>
      </c>
      <c r="I26">
        <v>0.36</v>
      </c>
      <c r="J26">
        <v>0.38</v>
      </c>
      <c r="K26">
        <v>0.25</v>
      </c>
      <c r="L26">
        <v>0.3</v>
      </c>
      <c r="M26">
        <v>0.26</v>
      </c>
      <c r="N26">
        <v>0.28000000000000003</v>
      </c>
    </row>
    <row r="27" spans="3:14" x14ac:dyDescent="0.25">
      <c r="D27" t="s">
        <v>8</v>
      </c>
      <c r="E27">
        <v>0.36</v>
      </c>
      <c r="F27">
        <v>0.34</v>
      </c>
      <c r="G27">
        <v>0.35</v>
      </c>
      <c r="H27">
        <v>0.55000000000000004</v>
      </c>
      <c r="I27">
        <v>0.37</v>
      </c>
      <c r="J27">
        <v>0.51</v>
      </c>
      <c r="K27">
        <v>0.53</v>
      </c>
      <c r="L27">
        <v>0.37</v>
      </c>
      <c r="M27">
        <v>0.46</v>
      </c>
      <c r="N27">
        <v>0.3</v>
      </c>
    </row>
    <row r="28" spans="3:14" x14ac:dyDescent="0.25">
      <c r="C28">
        <v>100</v>
      </c>
      <c r="D28" t="s">
        <v>4</v>
      </c>
      <c r="E28">
        <v>0.26</v>
      </c>
      <c r="F28">
        <v>0.25</v>
      </c>
      <c r="G28">
        <v>0.4</v>
      </c>
      <c r="H28">
        <v>0.38</v>
      </c>
      <c r="I28">
        <v>0.36</v>
      </c>
      <c r="J28">
        <v>0.33</v>
      </c>
      <c r="K28">
        <v>0.28000000000000003</v>
      </c>
      <c r="L28">
        <v>0.25</v>
      </c>
      <c r="M28">
        <v>0.5</v>
      </c>
      <c r="N28">
        <v>0.25</v>
      </c>
    </row>
    <row r="29" spans="3:14" x14ac:dyDescent="0.25">
      <c r="D29" t="s">
        <v>5</v>
      </c>
      <c r="E29">
        <v>0.47</v>
      </c>
      <c r="F29">
        <v>0.43</v>
      </c>
      <c r="G29">
        <v>0.36</v>
      </c>
      <c r="H29">
        <v>0.25</v>
      </c>
      <c r="I29">
        <v>0.41</v>
      </c>
      <c r="J29">
        <v>0.4</v>
      </c>
      <c r="K29">
        <v>0.28000000000000003</v>
      </c>
      <c r="L29">
        <v>0.53</v>
      </c>
      <c r="M29">
        <v>0.38</v>
      </c>
      <c r="N29">
        <v>0.41</v>
      </c>
    </row>
    <row r="30" spans="3:14" x14ac:dyDescent="0.25">
      <c r="D30" t="s">
        <v>6</v>
      </c>
      <c r="E30">
        <v>0.36</v>
      </c>
      <c r="F30">
        <v>0.26</v>
      </c>
      <c r="G30">
        <v>0.28000000000000003</v>
      </c>
      <c r="H30">
        <v>0.26</v>
      </c>
      <c r="I30">
        <v>0.35</v>
      </c>
      <c r="J30">
        <v>0.3</v>
      </c>
      <c r="K30">
        <v>0.28999999999999998</v>
      </c>
      <c r="L30">
        <v>0.32</v>
      </c>
      <c r="M30">
        <v>0.3</v>
      </c>
      <c r="N30">
        <v>0.33</v>
      </c>
    </row>
    <row r="31" spans="3:14" x14ac:dyDescent="0.25">
      <c r="D31" t="s">
        <v>7</v>
      </c>
      <c r="E31">
        <v>0.47</v>
      </c>
      <c r="F31">
        <v>0.28000000000000003</v>
      </c>
      <c r="G31">
        <v>0.41</v>
      </c>
      <c r="H31">
        <v>0.43</v>
      </c>
      <c r="I31">
        <v>0.32</v>
      </c>
      <c r="J31">
        <v>0.46</v>
      </c>
      <c r="K31">
        <v>0.31</v>
      </c>
      <c r="L31">
        <v>0.31</v>
      </c>
      <c r="M31">
        <v>0.25</v>
      </c>
      <c r="N31">
        <v>0.34</v>
      </c>
    </row>
    <row r="32" spans="3:14" x14ac:dyDescent="0.25">
      <c r="D32" t="s">
        <v>8</v>
      </c>
      <c r="E32">
        <v>0.25</v>
      </c>
      <c r="F32">
        <v>0.3</v>
      </c>
      <c r="G32">
        <v>0.28999999999999998</v>
      </c>
      <c r="H32">
        <v>0.33</v>
      </c>
      <c r="I32">
        <v>0.28000000000000003</v>
      </c>
      <c r="J32">
        <v>0.25</v>
      </c>
      <c r="K32">
        <v>0.27</v>
      </c>
      <c r="L32">
        <v>0.27</v>
      </c>
      <c r="M32">
        <v>0.28999999999999998</v>
      </c>
      <c r="N32">
        <v>0.27</v>
      </c>
    </row>
    <row r="33" spans="2:14" x14ac:dyDescent="0.25">
      <c r="C33">
        <v>1000</v>
      </c>
      <c r="D33" t="s">
        <v>4</v>
      </c>
      <c r="E33">
        <v>0.25</v>
      </c>
      <c r="F33">
        <v>0.31</v>
      </c>
      <c r="G33">
        <v>0.3</v>
      </c>
      <c r="H33">
        <v>0.34</v>
      </c>
      <c r="I33">
        <v>0.32</v>
      </c>
      <c r="J33">
        <v>0.39</v>
      </c>
      <c r="K33">
        <v>0.28999999999999998</v>
      </c>
      <c r="L33">
        <v>0.34</v>
      </c>
      <c r="M33">
        <v>0.3</v>
      </c>
      <c r="N33">
        <v>0.45</v>
      </c>
    </row>
    <row r="34" spans="2:14" x14ac:dyDescent="0.25">
      <c r="D34" t="s">
        <v>5</v>
      </c>
      <c r="E34">
        <v>0.32</v>
      </c>
      <c r="F34">
        <v>0.25</v>
      </c>
      <c r="G34">
        <v>0.25</v>
      </c>
      <c r="H34">
        <v>0.27</v>
      </c>
      <c r="I34">
        <v>0.28999999999999998</v>
      </c>
      <c r="J34">
        <v>0.26</v>
      </c>
      <c r="K34">
        <v>0.3</v>
      </c>
      <c r="L34">
        <v>0.25</v>
      </c>
      <c r="M34">
        <v>0.34</v>
      </c>
      <c r="N34">
        <v>0.26</v>
      </c>
    </row>
    <row r="35" spans="2:14" x14ac:dyDescent="0.25">
      <c r="D35" t="s">
        <v>6</v>
      </c>
      <c r="E35">
        <v>0.27</v>
      </c>
      <c r="F35">
        <v>0.31</v>
      </c>
      <c r="G35">
        <v>0.4</v>
      </c>
      <c r="H35">
        <v>0.25</v>
      </c>
      <c r="I35">
        <v>0.26</v>
      </c>
      <c r="J35">
        <v>0.36</v>
      </c>
      <c r="K35">
        <v>0.32</v>
      </c>
      <c r="L35">
        <v>0.28999999999999998</v>
      </c>
      <c r="M35">
        <v>0.28999999999999998</v>
      </c>
      <c r="N35">
        <v>0.34</v>
      </c>
    </row>
    <row r="36" spans="2:14" x14ac:dyDescent="0.25">
      <c r="D36" t="s">
        <v>7</v>
      </c>
      <c r="E36">
        <v>0.43</v>
      </c>
      <c r="F36">
        <v>0.31</v>
      </c>
      <c r="G36">
        <v>0.34</v>
      </c>
      <c r="H36">
        <v>0.31</v>
      </c>
      <c r="I36">
        <v>0.35</v>
      </c>
      <c r="J36">
        <v>0.38</v>
      </c>
      <c r="K36">
        <v>0.36</v>
      </c>
      <c r="L36">
        <v>0.39</v>
      </c>
      <c r="M36">
        <v>0.38</v>
      </c>
      <c r="N36">
        <v>0.37</v>
      </c>
    </row>
    <row r="37" spans="2:14" x14ac:dyDescent="0.25">
      <c r="D37" t="s">
        <v>8</v>
      </c>
      <c r="E37">
        <v>0.26</v>
      </c>
      <c r="F37">
        <v>0.3</v>
      </c>
      <c r="G37">
        <v>0.25</v>
      </c>
      <c r="H37">
        <v>0.25</v>
      </c>
      <c r="I37">
        <v>0.25</v>
      </c>
      <c r="J37">
        <v>0.39</v>
      </c>
      <c r="K37">
        <v>0.32</v>
      </c>
      <c r="L37">
        <v>0.25</v>
      </c>
      <c r="M37">
        <v>0.49</v>
      </c>
      <c r="N37">
        <v>0.33</v>
      </c>
    </row>
    <row r="38" spans="2:14" x14ac:dyDescent="0.25">
      <c r="E38" t="s">
        <v>24</v>
      </c>
      <c r="F38" t="s">
        <v>25</v>
      </c>
      <c r="G38" t="s">
        <v>1</v>
      </c>
      <c r="I38" t="s">
        <v>14</v>
      </c>
      <c r="J38" t="s">
        <v>15</v>
      </c>
    </row>
    <row r="39" spans="2:14" x14ac:dyDescent="0.25">
      <c r="B39" t="s">
        <v>16</v>
      </c>
      <c r="C39" t="s">
        <v>3</v>
      </c>
      <c r="D39" t="s">
        <v>4</v>
      </c>
    </row>
    <row r="40" spans="2:14" x14ac:dyDescent="0.25">
      <c r="D40" t="s">
        <v>5</v>
      </c>
    </row>
    <row r="41" spans="2:14" x14ac:dyDescent="0.25">
      <c r="D41" t="s">
        <v>6</v>
      </c>
    </row>
    <row r="42" spans="2:14" x14ac:dyDescent="0.25">
      <c r="D42" t="s">
        <v>7</v>
      </c>
    </row>
    <row r="43" spans="2:14" x14ac:dyDescent="0.25">
      <c r="D43" t="s">
        <v>8</v>
      </c>
    </row>
    <row r="44" spans="2:14" x14ac:dyDescent="0.25">
      <c r="C44" t="s">
        <v>9</v>
      </c>
      <c r="D44" t="s">
        <v>4</v>
      </c>
      <c r="E44">
        <v>10</v>
      </c>
      <c r="F44">
        <v>5.1100000000000003</v>
      </c>
      <c r="G44">
        <f>F44/E44</f>
        <v>0.51100000000000001</v>
      </c>
    </row>
    <row r="45" spans="2:14" x14ac:dyDescent="0.25">
      <c r="D45" t="s">
        <v>5</v>
      </c>
      <c r="E45">
        <v>10</v>
      </c>
      <c r="F45">
        <v>5.45</v>
      </c>
      <c r="G45">
        <f t="shared" ref="G45:G68" si="0">F45/E45</f>
        <v>0.54500000000000004</v>
      </c>
    </row>
    <row r="46" spans="2:14" x14ac:dyDescent="0.25">
      <c r="D46" t="s">
        <v>6</v>
      </c>
      <c r="E46">
        <v>10</v>
      </c>
      <c r="F46">
        <v>5.55</v>
      </c>
      <c r="G46">
        <f t="shared" si="0"/>
        <v>0.55499999999999994</v>
      </c>
    </row>
    <row r="47" spans="2:14" x14ac:dyDescent="0.25">
      <c r="D47" t="s">
        <v>7</v>
      </c>
      <c r="E47">
        <v>10</v>
      </c>
      <c r="F47">
        <v>5.34</v>
      </c>
      <c r="G47">
        <f t="shared" si="0"/>
        <v>0.53400000000000003</v>
      </c>
    </row>
    <row r="48" spans="2:14" x14ac:dyDescent="0.25">
      <c r="D48" t="s">
        <v>8</v>
      </c>
      <c r="E48">
        <v>10</v>
      </c>
      <c r="F48">
        <v>5.15</v>
      </c>
      <c r="G48">
        <f t="shared" si="0"/>
        <v>0.51500000000000001</v>
      </c>
    </row>
    <row r="49" spans="3:7" x14ac:dyDescent="0.25">
      <c r="C49" t="s">
        <v>10</v>
      </c>
      <c r="D49" t="s">
        <v>4</v>
      </c>
      <c r="E49">
        <v>9</v>
      </c>
      <c r="F49">
        <v>5.4</v>
      </c>
      <c r="G49">
        <f t="shared" si="0"/>
        <v>0.60000000000000009</v>
      </c>
    </row>
    <row r="50" spans="3:7" x14ac:dyDescent="0.25">
      <c r="D50" t="s">
        <v>5</v>
      </c>
      <c r="E50">
        <v>10</v>
      </c>
      <c r="F50">
        <v>5.81</v>
      </c>
      <c r="G50">
        <f t="shared" si="0"/>
        <v>0.58099999999999996</v>
      </c>
    </row>
    <row r="51" spans="3:7" x14ac:dyDescent="0.25">
      <c r="D51" t="s">
        <v>6</v>
      </c>
      <c r="E51">
        <v>10</v>
      </c>
      <c r="F51">
        <v>5.96</v>
      </c>
      <c r="G51">
        <f t="shared" si="0"/>
        <v>0.59599999999999997</v>
      </c>
    </row>
    <row r="52" spans="3:7" x14ac:dyDescent="0.25">
      <c r="D52" t="s">
        <v>7</v>
      </c>
      <c r="E52">
        <v>9</v>
      </c>
      <c r="F52">
        <v>5.17</v>
      </c>
      <c r="G52">
        <f t="shared" si="0"/>
        <v>0.57444444444444442</v>
      </c>
    </row>
    <row r="53" spans="3:7" x14ac:dyDescent="0.25">
      <c r="D53" t="s">
        <v>8</v>
      </c>
      <c r="E53">
        <v>9</v>
      </c>
      <c r="F53">
        <v>5.54</v>
      </c>
      <c r="G53">
        <f t="shared" si="0"/>
        <v>0.61555555555555552</v>
      </c>
    </row>
    <row r="54" spans="3:7" x14ac:dyDescent="0.25">
      <c r="C54" t="s">
        <v>11</v>
      </c>
      <c r="D54" t="s">
        <v>4</v>
      </c>
      <c r="E54">
        <v>10</v>
      </c>
      <c r="F54">
        <v>4.8</v>
      </c>
      <c r="G54">
        <f t="shared" si="0"/>
        <v>0.48</v>
      </c>
    </row>
    <row r="55" spans="3:7" x14ac:dyDescent="0.25">
      <c r="D55" t="s">
        <v>5</v>
      </c>
      <c r="E55">
        <v>8</v>
      </c>
      <c r="F55">
        <v>4.17</v>
      </c>
      <c r="G55">
        <f t="shared" si="0"/>
        <v>0.52124999999999999</v>
      </c>
    </row>
    <row r="56" spans="3:7" x14ac:dyDescent="0.25">
      <c r="D56" t="s">
        <v>6</v>
      </c>
      <c r="E56">
        <v>9</v>
      </c>
      <c r="F56">
        <v>4.87</v>
      </c>
      <c r="G56">
        <f t="shared" si="0"/>
        <v>0.5411111111111111</v>
      </c>
    </row>
    <row r="57" spans="3:7" x14ac:dyDescent="0.25">
      <c r="D57" t="s">
        <v>7</v>
      </c>
      <c r="E57">
        <v>9</v>
      </c>
      <c r="F57">
        <v>5.24</v>
      </c>
      <c r="G57">
        <f t="shared" si="0"/>
        <v>0.5822222222222222</v>
      </c>
    </row>
    <row r="58" spans="3:7" x14ac:dyDescent="0.25">
      <c r="D58" t="s">
        <v>8</v>
      </c>
      <c r="E58">
        <v>8</v>
      </c>
      <c r="F58">
        <v>4.4000000000000004</v>
      </c>
      <c r="G58">
        <f t="shared" si="0"/>
        <v>0.55000000000000004</v>
      </c>
    </row>
    <row r="59" spans="3:7" x14ac:dyDescent="0.25">
      <c r="C59" t="s">
        <v>12</v>
      </c>
      <c r="D59" t="s">
        <v>4</v>
      </c>
      <c r="E59">
        <v>9</v>
      </c>
      <c r="F59">
        <v>5.74</v>
      </c>
      <c r="G59">
        <f t="shared" si="0"/>
        <v>0.63777777777777778</v>
      </c>
    </row>
    <row r="60" spans="3:7" x14ac:dyDescent="0.25">
      <c r="D60" t="s">
        <v>5</v>
      </c>
      <c r="E60">
        <v>9</v>
      </c>
      <c r="F60">
        <v>4.5999999999999996</v>
      </c>
      <c r="G60">
        <f t="shared" si="0"/>
        <v>0.51111111111111107</v>
      </c>
    </row>
    <row r="61" spans="3:7" x14ac:dyDescent="0.25">
      <c r="D61" t="s">
        <v>6</v>
      </c>
      <c r="E61">
        <v>10</v>
      </c>
      <c r="F61">
        <v>4.7</v>
      </c>
      <c r="G61">
        <f t="shared" si="0"/>
        <v>0.47000000000000003</v>
      </c>
    </row>
    <row r="62" spans="3:7" x14ac:dyDescent="0.25">
      <c r="D62" t="s">
        <v>7</v>
      </c>
      <c r="E62">
        <v>8</v>
      </c>
      <c r="F62">
        <v>5.05</v>
      </c>
      <c r="G62">
        <f t="shared" si="0"/>
        <v>0.63124999999999998</v>
      </c>
    </row>
    <row r="63" spans="3:7" x14ac:dyDescent="0.25">
      <c r="D63" t="s">
        <v>8</v>
      </c>
      <c r="E63">
        <v>9</v>
      </c>
      <c r="F63">
        <v>4.3899999999999997</v>
      </c>
      <c r="G63">
        <f t="shared" si="0"/>
        <v>0.48777777777777775</v>
      </c>
    </row>
    <row r="64" spans="3:7" x14ac:dyDescent="0.25">
      <c r="C64" t="s">
        <v>13</v>
      </c>
      <c r="D64" t="s">
        <v>4</v>
      </c>
      <c r="E64">
        <v>10</v>
      </c>
      <c r="F64">
        <v>5.65</v>
      </c>
      <c r="G64">
        <f t="shared" si="0"/>
        <v>0.56500000000000006</v>
      </c>
    </row>
    <row r="65" spans="4:7" x14ac:dyDescent="0.25">
      <c r="D65" t="s">
        <v>5</v>
      </c>
      <c r="E65">
        <v>10</v>
      </c>
      <c r="F65">
        <v>5.44</v>
      </c>
      <c r="G65">
        <f t="shared" si="0"/>
        <v>0.54400000000000004</v>
      </c>
    </row>
    <row r="66" spans="4:7" x14ac:dyDescent="0.25">
      <c r="D66" t="s">
        <v>6</v>
      </c>
      <c r="E66">
        <v>9</v>
      </c>
      <c r="F66">
        <v>4.9000000000000004</v>
      </c>
      <c r="G66">
        <f t="shared" si="0"/>
        <v>0.54444444444444451</v>
      </c>
    </row>
    <row r="67" spans="4:7" x14ac:dyDescent="0.25">
      <c r="D67" t="s">
        <v>7</v>
      </c>
      <c r="E67">
        <v>9</v>
      </c>
      <c r="F67">
        <v>4.24</v>
      </c>
      <c r="G67">
        <f t="shared" si="0"/>
        <v>0.47111111111111115</v>
      </c>
    </row>
    <row r="68" spans="4:7" x14ac:dyDescent="0.25">
      <c r="D68" t="s">
        <v>8</v>
      </c>
      <c r="E68">
        <v>10</v>
      </c>
      <c r="F68">
        <v>5</v>
      </c>
      <c r="G68">
        <f t="shared" si="0"/>
        <v>0.5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33C5F-0FD1-49C7-B912-7876B66F6AE0}">
  <dimension ref="B4:P39"/>
  <sheetViews>
    <sheetView topLeftCell="A15" workbookViewId="0">
      <selection activeCell="G12" sqref="G12"/>
    </sheetView>
  </sheetViews>
  <sheetFormatPr defaultRowHeight="15" x14ac:dyDescent="0.25"/>
  <cols>
    <col min="2" max="2" width="27.85546875" customWidth="1"/>
  </cols>
  <sheetData>
    <row r="4" spans="2:16" x14ac:dyDescent="0.25">
      <c r="B4" t="s">
        <v>17</v>
      </c>
    </row>
    <row r="7" spans="2:16" x14ac:dyDescent="0.25">
      <c r="B7" t="s">
        <v>22</v>
      </c>
      <c r="E7">
        <v>1</v>
      </c>
      <c r="F7">
        <v>2</v>
      </c>
      <c r="G7">
        <v>3</v>
      </c>
      <c r="H7">
        <v>4</v>
      </c>
      <c r="I7">
        <v>5</v>
      </c>
      <c r="J7">
        <v>6</v>
      </c>
      <c r="K7">
        <v>7</v>
      </c>
      <c r="L7">
        <v>8</v>
      </c>
      <c r="M7">
        <v>9</v>
      </c>
      <c r="N7">
        <v>10</v>
      </c>
      <c r="O7" s="3" t="s">
        <v>0</v>
      </c>
      <c r="P7" s="3" t="s">
        <v>1</v>
      </c>
    </row>
    <row r="8" spans="2:16" x14ac:dyDescent="0.25">
      <c r="B8" s="2" t="s">
        <v>2</v>
      </c>
      <c r="C8" t="s">
        <v>3</v>
      </c>
      <c r="D8" t="s">
        <v>4</v>
      </c>
      <c r="E8">
        <v>0.28999999999999998</v>
      </c>
      <c r="F8">
        <v>0.3</v>
      </c>
      <c r="G8">
        <v>0.28000000000000003</v>
      </c>
      <c r="H8">
        <v>0.28000000000000003</v>
      </c>
    </row>
    <row r="9" spans="2:16" x14ac:dyDescent="0.25">
      <c r="B9" s="1">
        <v>45099</v>
      </c>
      <c r="D9" t="s">
        <v>5</v>
      </c>
    </row>
    <row r="10" spans="2:16" x14ac:dyDescent="0.25">
      <c r="D10" t="s">
        <v>6</v>
      </c>
    </row>
    <row r="11" spans="2:16" x14ac:dyDescent="0.25">
      <c r="D11" t="s">
        <v>7</v>
      </c>
    </row>
    <row r="12" spans="2:16" x14ac:dyDescent="0.25">
      <c r="D12" t="s">
        <v>8</v>
      </c>
      <c r="G12" t="s">
        <v>23</v>
      </c>
    </row>
    <row r="13" spans="2:16" x14ac:dyDescent="0.25">
      <c r="C13" t="s">
        <v>9</v>
      </c>
      <c r="D13" t="s">
        <v>4</v>
      </c>
    </row>
    <row r="14" spans="2:16" x14ac:dyDescent="0.25">
      <c r="D14" t="s">
        <v>5</v>
      </c>
      <c r="E14">
        <v>0.25900000000000001</v>
      </c>
      <c r="F14">
        <v>0.51100000000000001</v>
      </c>
    </row>
    <row r="15" spans="2:16" x14ac:dyDescent="0.25">
      <c r="D15" t="s">
        <v>6</v>
      </c>
    </row>
    <row r="16" spans="2:16" x14ac:dyDescent="0.25">
      <c r="D16" t="s">
        <v>7</v>
      </c>
    </row>
    <row r="17" spans="3:4" x14ac:dyDescent="0.25">
      <c r="D17" t="s">
        <v>8</v>
      </c>
    </row>
    <row r="18" spans="3:4" x14ac:dyDescent="0.25">
      <c r="C18" t="s">
        <v>10</v>
      </c>
      <c r="D18" t="s">
        <v>4</v>
      </c>
    </row>
    <row r="19" spans="3:4" x14ac:dyDescent="0.25">
      <c r="D19" t="s">
        <v>5</v>
      </c>
    </row>
    <row r="20" spans="3:4" x14ac:dyDescent="0.25">
      <c r="D20" t="s">
        <v>6</v>
      </c>
    </row>
    <row r="21" spans="3:4" x14ac:dyDescent="0.25">
      <c r="D21" t="s">
        <v>7</v>
      </c>
    </row>
    <row r="22" spans="3:4" x14ac:dyDescent="0.25">
      <c r="D22" t="s">
        <v>8</v>
      </c>
    </row>
    <row r="23" spans="3:4" x14ac:dyDescent="0.25">
      <c r="C23">
        <v>25</v>
      </c>
      <c r="D23" t="s">
        <v>4</v>
      </c>
    </row>
    <row r="24" spans="3:4" x14ac:dyDescent="0.25">
      <c r="D24" t="s">
        <v>5</v>
      </c>
    </row>
    <row r="25" spans="3:4" x14ac:dyDescent="0.25">
      <c r="D25" t="s">
        <v>6</v>
      </c>
    </row>
    <row r="26" spans="3:4" x14ac:dyDescent="0.25">
      <c r="D26" t="s">
        <v>7</v>
      </c>
    </row>
    <row r="27" spans="3:4" x14ac:dyDescent="0.25">
      <c r="D27" t="s">
        <v>8</v>
      </c>
    </row>
    <row r="28" spans="3:4" x14ac:dyDescent="0.25">
      <c r="C28">
        <v>50</v>
      </c>
      <c r="D28" t="s">
        <v>4</v>
      </c>
    </row>
    <row r="29" spans="3:4" x14ac:dyDescent="0.25">
      <c r="D29" t="s">
        <v>5</v>
      </c>
    </row>
    <row r="30" spans="3:4" x14ac:dyDescent="0.25">
      <c r="D30" t="s">
        <v>6</v>
      </c>
    </row>
    <row r="31" spans="3:4" x14ac:dyDescent="0.25">
      <c r="D31" t="s">
        <v>7</v>
      </c>
    </row>
    <row r="32" spans="3:4" x14ac:dyDescent="0.25">
      <c r="D32" t="s">
        <v>8</v>
      </c>
    </row>
    <row r="33" spans="2:9" x14ac:dyDescent="0.25">
      <c r="C33">
        <v>75</v>
      </c>
      <c r="D33" t="s">
        <v>4</v>
      </c>
    </row>
    <row r="34" spans="2:9" x14ac:dyDescent="0.25">
      <c r="D34" t="s">
        <v>5</v>
      </c>
    </row>
    <row r="35" spans="2:9" x14ac:dyDescent="0.25">
      <c r="D35" t="s">
        <v>6</v>
      </c>
    </row>
    <row r="36" spans="2:9" x14ac:dyDescent="0.25">
      <c r="D36" t="s">
        <v>7</v>
      </c>
    </row>
    <row r="37" spans="2:9" x14ac:dyDescent="0.25">
      <c r="D37" t="s">
        <v>8</v>
      </c>
    </row>
    <row r="38" spans="2:9" x14ac:dyDescent="0.25">
      <c r="E38" t="s">
        <v>0</v>
      </c>
      <c r="F38" t="s">
        <v>1</v>
      </c>
      <c r="H38" t="s">
        <v>14</v>
      </c>
      <c r="I38" t="s">
        <v>15</v>
      </c>
    </row>
    <row r="39" spans="2:9" x14ac:dyDescent="0.25">
      <c r="B39" t="s">
        <v>16</v>
      </c>
      <c r="C39" t="s">
        <v>3</v>
      </c>
      <c r="D39" t="s">
        <v>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AB59A-B479-4965-9C9B-DE7D0E1F21BE}">
  <dimension ref="A2:AM33"/>
  <sheetViews>
    <sheetView topLeftCell="AA1" zoomScale="96" zoomScaleNormal="96" workbookViewId="0">
      <selection activeCell="AK14" sqref="AK14"/>
    </sheetView>
  </sheetViews>
  <sheetFormatPr defaultRowHeight="15" x14ac:dyDescent="0.25"/>
  <cols>
    <col min="1" max="1" width="12.28515625" bestFit="1" customWidth="1"/>
    <col min="2" max="3" width="12.5703125" bestFit="1" customWidth="1"/>
    <col min="7" max="7" width="12.5703125" bestFit="1" customWidth="1"/>
    <col min="8" max="8" width="13.7109375" bestFit="1" customWidth="1"/>
    <col min="9" max="9" width="20.7109375" bestFit="1" customWidth="1"/>
    <col min="10" max="10" width="12.42578125" customWidth="1"/>
    <col min="12" max="12" width="16" bestFit="1" customWidth="1"/>
    <col min="13" max="13" width="10.85546875" bestFit="1" customWidth="1"/>
    <col min="14" max="14" width="12.5703125" bestFit="1" customWidth="1"/>
    <col min="19" max="19" width="12.85546875" bestFit="1" customWidth="1"/>
    <col min="31" max="31" width="10.85546875" bestFit="1" customWidth="1"/>
    <col min="32" max="32" width="12.5703125" bestFit="1" customWidth="1"/>
    <col min="33" max="33" width="7.28515625" bestFit="1" customWidth="1"/>
    <col min="37" max="37" width="12.85546875" bestFit="1" customWidth="1"/>
  </cols>
  <sheetData>
    <row r="2" spans="1:39" x14ac:dyDescent="0.25">
      <c r="I2" s="59" t="s">
        <v>41</v>
      </c>
      <c r="J2" s="59"/>
      <c r="T2" s="59" t="s">
        <v>41</v>
      </c>
      <c r="U2" s="59"/>
      <c r="AG2" t="s">
        <v>140</v>
      </c>
      <c r="AL2" s="59" t="s">
        <v>41</v>
      </c>
      <c r="AM2" s="59"/>
    </row>
    <row r="3" spans="1:39" x14ac:dyDescent="0.25">
      <c r="A3" t="s">
        <v>29</v>
      </c>
      <c r="B3" t="s">
        <v>32</v>
      </c>
      <c r="C3" s="2" t="s">
        <v>30</v>
      </c>
      <c r="D3" s="2" t="s">
        <v>33</v>
      </c>
      <c r="E3" s="2" t="s">
        <v>37</v>
      </c>
      <c r="F3" s="2" t="s">
        <v>38</v>
      </c>
      <c r="G3" s="2" t="s">
        <v>39</v>
      </c>
      <c r="H3" s="11" t="s">
        <v>40</v>
      </c>
      <c r="I3" s="10" t="s">
        <v>42</v>
      </c>
      <c r="J3" s="10" t="s">
        <v>43</v>
      </c>
      <c r="L3" t="s">
        <v>31</v>
      </c>
      <c r="M3" t="s">
        <v>32</v>
      </c>
      <c r="N3" s="2" t="s">
        <v>30</v>
      </c>
      <c r="O3" s="2" t="s">
        <v>33</v>
      </c>
      <c r="P3" s="2" t="s">
        <v>37</v>
      </c>
      <c r="Q3" s="2" t="s">
        <v>38</v>
      </c>
      <c r="R3" s="2" t="s">
        <v>39</v>
      </c>
      <c r="S3" s="11" t="s">
        <v>40</v>
      </c>
      <c r="T3" s="10" t="s">
        <v>42</v>
      </c>
      <c r="U3" s="10" t="s">
        <v>43</v>
      </c>
      <c r="AE3" t="s">
        <v>32</v>
      </c>
      <c r="AF3" s="2" t="s">
        <v>30</v>
      </c>
      <c r="AG3" s="2" t="s">
        <v>33</v>
      </c>
      <c r="AH3" s="2" t="s">
        <v>37</v>
      </c>
      <c r="AI3" s="2" t="s">
        <v>38</v>
      </c>
      <c r="AJ3" s="2" t="s">
        <v>39</v>
      </c>
      <c r="AK3" s="32" t="s">
        <v>40</v>
      </c>
      <c r="AL3" s="10" t="s">
        <v>42</v>
      </c>
      <c r="AM3" s="10" t="s">
        <v>43</v>
      </c>
    </row>
    <row r="4" spans="1:39" x14ac:dyDescent="0.25">
      <c r="A4" t="s">
        <v>3</v>
      </c>
      <c r="B4">
        <v>0</v>
      </c>
      <c r="C4">
        <v>56</v>
      </c>
      <c r="D4">
        <v>5</v>
      </c>
      <c r="E4">
        <f>AVERAGE(C4:C8)</f>
        <v>42.4</v>
      </c>
      <c r="F4">
        <f>_xlfn.STDEV.S(C4:C8)</f>
        <v>7.700649323271394</v>
      </c>
      <c r="G4">
        <f>(F4/E4)*100</f>
        <v>18.161908781300458</v>
      </c>
      <c r="H4" s="8" t="b">
        <f>(G4&lt;30.99)</f>
        <v>1</v>
      </c>
      <c r="I4">
        <f>((E4)+(F4*2))</f>
        <v>57.80129864654279</v>
      </c>
      <c r="J4">
        <f>((E4)-(2*F4))</f>
        <v>26.998701353457211</v>
      </c>
      <c r="L4" t="s">
        <v>3</v>
      </c>
      <c r="M4">
        <v>0</v>
      </c>
      <c r="N4">
        <v>56</v>
      </c>
      <c r="O4">
        <v>5</v>
      </c>
      <c r="P4">
        <v>42.4</v>
      </c>
      <c r="Q4">
        <v>7.700649323271394</v>
      </c>
      <c r="R4">
        <v>18.161908781300458</v>
      </c>
      <c r="S4" s="8" t="b">
        <v>1</v>
      </c>
      <c r="T4">
        <v>57.80129864654279</v>
      </c>
      <c r="U4">
        <v>26.998701353457211</v>
      </c>
      <c r="AD4" t="s">
        <v>3</v>
      </c>
      <c r="AE4">
        <v>0</v>
      </c>
      <c r="AF4">
        <v>56</v>
      </c>
      <c r="AG4">
        <v>5</v>
      </c>
      <c r="AH4">
        <f>AVERAGE(AF4:AF8)</f>
        <v>42.4</v>
      </c>
      <c r="AI4">
        <f>_xlfn.STDEV.S(AF4:AF8)</f>
        <v>7.700649323271394</v>
      </c>
      <c r="AJ4">
        <f>(AI4/AH4)*100</f>
        <v>18.161908781300458</v>
      </c>
      <c r="AK4" t="b">
        <f>(AJ4&lt;30.99)</f>
        <v>1</v>
      </c>
      <c r="AL4">
        <f>((AH4)+(AI4*2))</f>
        <v>57.80129864654279</v>
      </c>
      <c r="AM4">
        <f>((AH4)-(AI4*2))</f>
        <v>26.998701353457211</v>
      </c>
    </row>
    <row r="5" spans="1:39" x14ac:dyDescent="0.25">
      <c r="B5">
        <v>0</v>
      </c>
      <c r="C5">
        <v>40</v>
      </c>
      <c r="D5">
        <v>7</v>
      </c>
      <c r="M5">
        <v>0</v>
      </c>
      <c r="N5">
        <v>40</v>
      </c>
      <c r="O5">
        <v>7</v>
      </c>
      <c r="AE5">
        <v>0</v>
      </c>
      <c r="AF5">
        <v>40</v>
      </c>
      <c r="AG5">
        <v>7</v>
      </c>
    </row>
    <row r="6" spans="1:39" x14ac:dyDescent="0.25">
      <c r="B6">
        <v>0</v>
      </c>
      <c r="C6">
        <v>40</v>
      </c>
      <c r="D6">
        <v>2</v>
      </c>
      <c r="M6">
        <v>0</v>
      </c>
      <c r="N6">
        <v>40</v>
      </c>
      <c r="O6">
        <v>2</v>
      </c>
      <c r="AE6">
        <v>0</v>
      </c>
      <c r="AF6">
        <v>40</v>
      </c>
      <c r="AG6">
        <v>2</v>
      </c>
    </row>
    <row r="7" spans="1:39" x14ac:dyDescent="0.25">
      <c r="B7">
        <v>0</v>
      </c>
      <c r="C7">
        <v>37</v>
      </c>
      <c r="D7">
        <v>4</v>
      </c>
      <c r="G7" s="9" t="s">
        <v>108</v>
      </c>
      <c r="H7" s="9" t="s">
        <v>106</v>
      </c>
      <c r="I7" s="9" t="s">
        <v>107</v>
      </c>
      <c r="M7">
        <v>0</v>
      </c>
      <c r="N7">
        <v>37</v>
      </c>
      <c r="O7">
        <v>4</v>
      </c>
      <c r="AE7">
        <v>0</v>
      </c>
      <c r="AF7">
        <v>37</v>
      </c>
      <c r="AG7">
        <v>4</v>
      </c>
    </row>
    <row r="8" spans="1:39" x14ac:dyDescent="0.25">
      <c r="B8">
        <v>0</v>
      </c>
      <c r="C8">
        <v>39</v>
      </c>
      <c r="D8">
        <v>1</v>
      </c>
      <c r="G8" s="23">
        <v>0</v>
      </c>
      <c r="H8" s="23">
        <v>42.4</v>
      </c>
      <c r="I8" s="23">
        <v>7.700649323271394</v>
      </c>
      <c r="M8">
        <v>0</v>
      </c>
      <c r="N8">
        <v>39</v>
      </c>
      <c r="O8">
        <v>1</v>
      </c>
      <c r="AE8">
        <v>0</v>
      </c>
      <c r="AF8">
        <v>39</v>
      </c>
      <c r="AG8">
        <v>1</v>
      </c>
      <c r="AK8" t="s">
        <v>153</v>
      </c>
      <c r="AL8" t="s">
        <v>154</v>
      </c>
    </row>
    <row r="9" spans="1:39" x14ac:dyDescent="0.25">
      <c r="A9" t="s">
        <v>9</v>
      </c>
      <c r="B9">
        <v>1</v>
      </c>
      <c r="C9">
        <v>16</v>
      </c>
      <c r="D9">
        <v>2</v>
      </c>
      <c r="E9">
        <f>AVERAGE(C9:C13)</f>
        <v>13.4</v>
      </c>
      <c r="F9">
        <f>STDEV(C9:C13)</f>
        <v>4.7222875812470395</v>
      </c>
      <c r="G9" s="23">
        <v>1</v>
      </c>
      <c r="H9" s="23">
        <v>13.4</v>
      </c>
      <c r="I9" s="23">
        <v>4.7222875812470395</v>
      </c>
      <c r="L9" t="s">
        <v>9</v>
      </c>
      <c r="M9" s="2">
        <v>1</v>
      </c>
      <c r="N9">
        <v>8</v>
      </c>
      <c r="O9">
        <v>4</v>
      </c>
      <c r="P9">
        <f>AVERAGE(N9:N13)</f>
        <v>10.199999999999999</v>
      </c>
      <c r="Q9">
        <f>_xlfn.STDEV.S(N9:N13)</f>
        <v>3.3466401061363005</v>
      </c>
      <c r="R9">
        <f>(Q9*100)/P9</f>
        <v>32.810197118983339</v>
      </c>
      <c r="T9">
        <v>0</v>
      </c>
      <c r="U9">
        <v>42.4</v>
      </c>
      <c r="V9">
        <v>7.700649323271394</v>
      </c>
      <c r="AD9" t="s">
        <v>9</v>
      </c>
      <c r="AE9">
        <v>1</v>
      </c>
      <c r="AF9">
        <v>14</v>
      </c>
      <c r="AG9">
        <v>5</v>
      </c>
      <c r="AH9" s="32">
        <f>AVERAGE(AF9:AF13)</f>
        <v>18.2</v>
      </c>
      <c r="AI9">
        <f>_xlfn.STDEV.S(AF9:AF13)</f>
        <v>8.9554452708952432</v>
      </c>
      <c r="AJ9">
        <v>0</v>
      </c>
      <c r="AK9">
        <v>42.4</v>
      </c>
      <c r="AL9">
        <v>7.700649323271394</v>
      </c>
    </row>
    <row r="10" spans="1:39" x14ac:dyDescent="0.25">
      <c r="B10">
        <v>1</v>
      </c>
      <c r="C10">
        <v>9</v>
      </c>
      <c r="D10">
        <v>1</v>
      </c>
      <c r="G10" s="23">
        <v>10</v>
      </c>
      <c r="H10" s="23">
        <v>13.2</v>
      </c>
      <c r="I10" s="23">
        <v>7.7910204723129812</v>
      </c>
      <c r="M10">
        <v>1</v>
      </c>
      <c r="N10">
        <v>16</v>
      </c>
      <c r="O10">
        <v>5</v>
      </c>
      <c r="P10" s="2" t="s">
        <v>35</v>
      </c>
      <c r="T10">
        <v>1</v>
      </c>
      <c r="U10">
        <v>10.199999999999999</v>
      </c>
      <c r="V10">
        <v>3.3466401061363005</v>
      </c>
      <c r="AE10">
        <v>1</v>
      </c>
      <c r="AF10">
        <v>12</v>
      </c>
      <c r="AG10">
        <v>3</v>
      </c>
      <c r="AJ10">
        <v>1</v>
      </c>
      <c r="AK10">
        <v>18.2</v>
      </c>
      <c r="AL10">
        <v>8.9554452708952432</v>
      </c>
    </row>
    <row r="11" spans="1:39" x14ac:dyDescent="0.25">
      <c r="B11">
        <v>1</v>
      </c>
      <c r="C11">
        <v>13</v>
      </c>
      <c r="D11">
        <v>7</v>
      </c>
      <c r="G11" s="23">
        <v>25</v>
      </c>
      <c r="H11" s="23">
        <v>12.8</v>
      </c>
      <c r="I11" s="23">
        <v>3.5637059362410906</v>
      </c>
      <c r="M11">
        <v>1</v>
      </c>
      <c r="N11">
        <v>10</v>
      </c>
      <c r="O11">
        <v>1</v>
      </c>
      <c r="T11">
        <v>10</v>
      </c>
      <c r="U11">
        <v>9.8000000000000007</v>
      </c>
      <c r="V11">
        <v>2.0493901531919203</v>
      </c>
      <c r="AE11">
        <v>1</v>
      </c>
      <c r="AF11">
        <v>16</v>
      </c>
      <c r="AG11">
        <v>8</v>
      </c>
      <c r="AH11" t="s">
        <v>35</v>
      </c>
      <c r="AJ11">
        <v>10</v>
      </c>
      <c r="AK11">
        <v>18</v>
      </c>
      <c r="AL11">
        <v>4.636809247747852</v>
      </c>
    </row>
    <row r="12" spans="1:39" x14ac:dyDescent="0.25">
      <c r="B12">
        <v>1</v>
      </c>
      <c r="C12">
        <v>9</v>
      </c>
      <c r="D12">
        <v>5</v>
      </c>
      <c r="G12" s="23">
        <v>50</v>
      </c>
      <c r="H12" s="23">
        <v>2.2000000000000002</v>
      </c>
      <c r="I12" s="23">
        <v>2.2803508501982761</v>
      </c>
      <c r="M12">
        <v>1</v>
      </c>
      <c r="N12">
        <v>8</v>
      </c>
      <c r="O12">
        <v>1</v>
      </c>
      <c r="T12">
        <v>100</v>
      </c>
      <c r="U12">
        <v>9.8000000000000007</v>
      </c>
      <c r="V12">
        <v>4.7644516998286388</v>
      </c>
      <c r="AE12">
        <v>1</v>
      </c>
      <c r="AF12">
        <v>15</v>
      </c>
      <c r="AG12">
        <v>7</v>
      </c>
      <c r="AJ12">
        <v>100</v>
      </c>
      <c r="AK12">
        <v>7.8</v>
      </c>
      <c r="AL12">
        <v>5.9329587896765306</v>
      </c>
    </row>
    <row r="13" spans="1:39" x14ac:dyDescent="0.25">
      <c r="B13">
        <v>1</v>
      </c>
      <c r="C13">
        <v>20</v>
      </c>
      <c r="D13">
        <v>14</v>
      </c>
      <c r="G13" s="23">
        <v>75</v>
      </c>
      <c r="H13" s="23">
        <v>0.2</v>
      </c>
      <c r="I13" s="23">
        <v>0.44721359549995793</v>
      </c>
      <c r="M13">
        <v>1</v>
      </c>
      <c r="N13">
        <v>9</v>
      </c>
      <c r="O13">
        <v>1</v>
      </c>
      <c r="T13">
        <v>500</v>
      </c>
      <c r="U13">
        <v>4.8</v>
      </c>
      <c r="V13">
        <v>2.16794833886788</v>
      </c>
      <c r="AE13">
        <v>1</v>
      </c>
      <c r="AF13">
        <v>34</v>
      </c>
      <c r="AG13">
        <v>17</v>
      </c>
      <c r="AJ13">
        <v>500</v>
      </c>
      <c r="AK13">
        <v>12</v>
      </c>
      <c r="AL13">
        <v>6.2048368229954285</v>
      </c>
    </row>
    <row r="14" spans="1:39" x14ac:dyDescent="0.25">
      <c r="A14" t="s">
        <v>10</v>
      </c>
      <c r="B14">
        <v>10</v>
      </c>
      <c r="C14">
        <v>13</v>
      </c>
      <c r="D14">
        <v>7</v>
      </c>
      <c r="E14">
        <f>AVERAGE(C14:C18)</f>
        <v>13.2</v>
      </c>
      <c r="F14">
        <f t="shared" ref="F14:F29" si="0">STDEV(C14:C18)</f>
        <v>7.7910204723129812</v>
      </c>
      <c r="L14" t="s">
        <v>10</v>
      </c>
      <c r="M14">
        <v>10</v>
      </c>
      <c r="N14">
        <v>12</v>
      </c>
      <c r="O14">
        <v>4</v>
      </c>
      <c r="P14">
        <f>AVERAGE(N14:N18)</f>
        <v>9.8000000000000007</v>
      </c>
      <c r="Q14">
        <f>_xlfn.STDEV.S(N14:N18)</f>
        <v>2.0493901531919203</v>
      </c>
      <c r="R14">
        <f>(Q14*100)/P14</f>
        <v>20.912144420325717</v>
      </c>
      <c r="T14">
        <v>750</v>
      </c>
      <c r="U14">
        <v>1.4</v>
      </c>
      <c r="V14">
        <v>0.89442719099991574</v>
      </c>
      <c r="AD14" t="s">
        <v>10</v>
      </c>
      <c r="AE14">
        <v>10</v>
      </c>
      <c r="AF14">
        <v>15</v>
      </c>
      <c r="AG14">
        <v>8</v>
      </c>
      <c r="AH14" t="s">
        <v>35</v>
      </c>
      <c r="AJ14">
        <v>1000</v>
      </c>
      <c r="AK14">
        <v>4.4000000000000004</v>
      </c>
      <c r="AL14">
        <v>3.4351128074635335</v>
      </c>
    </row>
    <row r="15" spans="1:39" x14ac:dyDescent="0.25">
      <c r="B15">
        <v>10</v>
      </c>
      <c r="C15">
        <v>10</v>
      </c>
      <c r="D15">
        <v>6</v>
      </c>
      <c r="M15">
        <v>10</v>
      </c>
      <c r="N15">
        <v>9</v>
      </c>
      <c r="O15">
        <v>2</v>
      </c>
      <c r="AE15">
        <v>10</v>
      </c>
      <c r="AF15">
        <v>22</v>
      </c>
      <c r="AG15">
        <v>11</v>
      </c>
      <c r="AH15" t="s">
        <v>35</v>
      </c>
    </row>
    <row r="16" spans="1:39" x14ac:dyDescent="0.25">
      <c r="B16">
        <v>10</v>
      </c>
      <c r="C16">
        <v>12</v>
      </c>
      <c r="D16">
        <v>6</v>
      </c>
      <c r="M16">
        <v>10</v>
      </c>
      <c r="N16">
        <v>12</v>
      </c>
      <c r="O16">
        <v>4</v>
      </c>
      <c r="AE16">
        <v>10</v>
      </c>
      <c r="AF16">
        <v>24</v>
      </c>
      <c r="AG16">
        <v>13</v>
      </c>
      <c r="AH16" s="32">
        <f>AVERAGE(AF14:AF18)</f>
        <v>18</v>
      </c>
      <c r="AI16">
        <f>_xlfn.STDEV.S(AF14:AF18)</f>
        <v>4.636809247747852</v>
      </c>
    </row>
    <row r="17" spans="1:35" x14ac:dyDescent="0.25">
      <c r="B17">
        <v>10</v>
      </c>
      <c r="C17">
        <v>5</v>
      </c>
      <c r="D17">
        <v>1</v>
      </c>
      <c r="M17">
        <v>10</v>
      </c>
      <c r="N17">
        <v>8</v>
      </c>
      <c r="O17">
        <v>1</v>
      </c>
      <c r="AE17">
        <v>10</v>
      </c>
      <c r="AF17">
        <v>15</v>
      </c>
      <c r="AG17">
        <v>5</v>
      </c>
    </row>
    <row r="18" spans="1:35" x14ac:dyDescent="0.25">
      <c r="B18">
        <v>10</v>
      </c>
      <c r="C18">
        <v>26</v>
      </c>
      <c r="D18">
        <v>10</v>
      </c>
      <c r="M18">
        <v>10</v>
      </c>
      <c r="N18">
        <v>8</v>
      </c>
      <c r="O18">
        <v>1</v>
      </c>
      <c r="P18" s="2" t="s">
        <v>36</v>
      </c>
      <c r="AE18">
        <v>10</v>
      </c>
      <c r="AF18">
        <v>14</v>
      </c>
      <c r="AG18">
        <v>2</v>
      </c>
    </row>
    <row r="19" spans="1:35" x14ac:dyDescent="0.25">
      <c r="A19" t="s">
        <v>18</v>
      </c>
      <c r="B19">
        <v>25</v>
      </c>
      <c r="C19">
        <v>10</v>
      </c>
      <c r="D19">
        <v>5</v>
      </c>
      <c r="E19">
        <f t="shared" ref="E19" si="1">AVERAGE(C19:C23)</f>
        <v>12.8</v>
      </c>
      <c r="F19">
        <f t="shared" si="0"/>
        <v>3.5637059362410906</v>
      </c>
      <c r="L19" t="s">
        <v>11</v>
      </c>
      <c r="M19">
        <v>100</v>
      </c>
      <c r="N19">
        <v>15</v>
      </c>
      <c r="O19">
        <v>5</v>
      </c>
      <c r="P19">
        <f>AVERAGE(N19:N23)</f>
        <v>9.8000000000000007</v>
      </c>
      <c r="Q19">
        <f t="shared" ref="Q19:Q29" si="2">_xlfn.STDEV.S(N19:N23)</f>
        <v>4.7644516998286388</v>
      </c>
      <c r="R19">
        <f t="shared" ref="R19:R29" si="3">(Q19*100)/P19</f>
        <v>48.616854079884064</v>
      </c>
      <c r="AD19" t="s">
        <v>11</v>
      </c>
      <c r="AE19">
        <v>100</v>
      </c>
      <c r="AF19">
        <v>4</v>
      </c>
      <c r="AG19">
        <v>2</v>
      </c>
    </row>
    <row r="20" spans="1:35" x14ac:dyDescent="0.25">
      <c r="B20">
        <v>25</v>
      </c>
      <c r="C20">
        <v>11</v>
      </c>
      <c r="D20">
        <v>4</v>
      </c>
      <c r="M20">
        <v>100</v>
      </c>
      <c r="N20">
        <v>6</v>
      </c>
      <c r="O20">
        <v>6</v>
      </c>
      <c r="AE20">
        <v>100</v>
      </c>
      <c r="AF20">
        <v>18</v>
      </c>
      <c r="AG20">
        <v>9</v>
      </c>
      <c r="AH20" t="s">
        <v>139</v>
      </c>
    </row>
    <row r="21" spans="1:35" x14ac:dyDescent="0.25">
      <c r="A21" t="s">
        <v>23</v>
      </c>
      <c r="B21">
        <v>25</v>
      </c>
      <c r="C21">
        <v>15</v>
      </c>
      <c r="D21">
        <v>6</v>
      </c>
      <c r="M21">
        <v>100</v>
      </c>
      <c r="N21">
        <v>6</v>
      </c>
      <c r="O21">
        <v>5</v>
      </c>
      <c r="AE21">
        <v>100</v>
      </c>
      <c r="AF21">
        <v>4</v>
      </c>
      <c r="AG21">
        <v>2</v>
      </c>
      <c r="AH21" s="32">
        <f>AVERAGE(AF19:AF23)</f>
        <v>7.8</v>
      </c>
      <c r="AI21">
        <f>_xlfn.STDEV.S(AF19:AF23)</f>
        <v>5.9329587896765306</v>
      </c>
    </row>
    <row r="22" spans="1:35" x14ac:dyDescent="0.25">
      <c r="B22">
        <v>25</v>
      </c>
      <c r="C22">
        <v>18</v>
      </c>
      <c r="D22">
        <v>8</v>
      </c>
      <c r="E22" s="2" t="s">
        <v>34</v>
      </c>
      <c r="M22">
        <v>100</v>
      </c>
      <c r="N22">
        <v>15</v>
      </c>
      <c r="O22">
        <v>7</v>
      </c>
      <c r="AE22">
        <v>100</v>
      </c>
      <c r="AF22">
        <v>5</v>
      </c>
      <c r="AG22">
        <v>2</v>
      </c>
    </row>
    <row r="23" spans="1:35" x14ac:dyDescent="0.25">
      <c r="B23">
        <v>25</v>
      </c>
      <c r="C23">
        <v>10</v>
      </c>
      <c r="D23">
        <v>6</v>
      </c>
      <c r="M23">
        <v>100</v>
      </c>
      <c r="N23">
        <v>7</v>
      </c>
      <c r="O23">
        <v>6</v>
      </c>
      <c r="P23" s="2" t="s">
        <v>36</v>
      </c>
      <c r="AE23">
        <v>100</v>
      </c>
      <c r="AF23">
        <v>8</v>
      </c>
      <c r="AG23">
        <v>4</v>
      </c>
    </row>
    <row r="24" spans="1:35" x14ac:dyDescent="0.25">
      <c r="A24" t="s">
        <v>19</v>
      </c>
      <c r="B24">
        <v>50</v>
      </c>
      <c r="C24">
        <v>2</v>
      </c>
      <c r="D24">
        <v>2</v>
      </c>
      <c r="E24">
        <f>AVERAGE(C24:C28)</f>
        <v>2.2000000000000002</v>
      </c>
      <c r="F24">
        <f t="shared" si="0"/>
        <v>2.2803508501982761</v>
      </c>
      <c r="L24" t="s">
        <v>12</v>
      </c>
      <c r="M24">
        <v>500</v>
      </c>
      <c r="N24">
        <v>6</v>
      </c>
      <c r="O24">
        <v>2</v>
      </c>
      <c r="P24">
        <f>AVERAGE(N24:N28)</f>
        <v>4.8</v>
      </c>
      <c r="Q24">
        <f t="shared" si="2"/>
        <v>2.16794833886788</v>
      </c>
      <c r="R24">
        <f t="shared" si="3"/>
        <v>45.165590393080834</v>
      </c>
      <c r="AD24" t="s">
        <v>12</v>
      </c>
      <c r="AE24">
        <v>500</v>
      </c>
      <c r="AF24">
        <v>22</v>
      </c>
      <c r="AG24">
        <v>10</v>
      </c>
      <c r="AH24" t="s">
        <v>35</v>
      </c>
    </row>
    <row r="25" spans="1:35" x14ac:dyDescent="0.25">
      <c r="B25">
        <v>50</v>
      </c>
      <c r="C25">
        <v>0</v>
      </c>
      <c r="D25">
        <v>5</v>
      </c>
      <c r="E25" s="2" t="s">
        <v>34</v>
      </c>
      <c r="M25">
        <v>500</v>
      </c>
      <c r="N25">
        <v>7</v>
      </c>
      <c r="O25">
        <v>3</v>
      </c>
      <c r="AE25">
        <v>500</v>
      </c>
      <c r="AF25">
        <v>13</v>
      </c>
      <c r="AG25">
        <v>4</v>
      </c>
      <c r="AH25" s="32">
        <f>AVERAGE(AF24:AF28)</f>
        <v>12</v>
      </c>
      <c r="AI25">
        <f>_xlfn.STDEV.S(AF24:AF28)</f>
        <v>6.2048368229954285</v>
      </c>
    </row>
    <row r="26" spans="1:35" x14ac:dyDescent="0.25">
      <c r="B26">
        <v>50</v>
      </c>
      <c r="C26">
        <v>0</v>
      </c>
      <c r="D26">
        <v>7</v>
      </c>
      <c r="M26">
        <v>500</v>
      </c>
      <c r="N26">
        <v>6</v>
      </c>
      <c r="O26">
        <v>3</v>
      </c>
      <c r="AE26">
        <v>500</v>
      </c>
      <c r="AF26">
        <v>11</v>
      </c>
      <c r="AG26">
        <v>2</v>
      </c>
      <c r="AH26" t="s">
        <v>35</v>
      </c>
    </row>
    <row r="27" spans="1:35" x14ac:dyDescent="0.25">
      <c r="B27">
        <v>50</v>
      </c>
      <c r="C27">
        <v>4</v>
      </c>
      <c r="D27">
        <v>3</v>
      </c>
      <c r="M27">
        <v>500</v>
      </c>
      <c r="N27">
        <v>2</v>
      </c>
      <c r="O27">
        <v>1</v>
      </c>
      <c r="AE27">
        <v>500</v>
      </c>
      <c r="AF27">
        <v>8</v>
      </c>
      <c r="AG27">
        <v>4</v>
      </c>
      <c r="AH27" t="s">
        <v>35</v>
      </c>
    </row>
    <row r="28" spans="1:35" x14ac:dyDescent="0.25">
      <c r="B28">
        <v>50</v>
      </c>
      <c r="C28">
        <v>5</v>
      </c>
      <c r="D28">
        <v>2</v>
      </c>
      <c r="M28">
        <v>500</v>
      </c>
      <c r="N28">
        <v>3</v>
      </c>
      <c r="O28">
        <v>2</v>
      </c>
      <c r="AE28">
        <v>500</v>
      </c>
      <c r="AF28">
        <v>6</v>
      </c>
      <c r="AG28">
        <v>3</v>
      </c>
    </row>
    <row r="29" spans="1:35" x14ac:dyDescent="0.25">
      <c r="A29" t="s">
        <v>20</v>
      </c>
      <c r="B29">
        <v>75</v>
      </c>
      <c r="C29">
        <v>0</v>
      </c>
      <c r="D29">
        <v>4</v>
      </c>
      <c r="E29">
        <f>AVERAGE(C29:C33)</f>
        <v>0.2</v>
      </c>
      <c r="F29">
        <f t="shared" si="0"/>
        <v>0.44721359549995793</v>
      </c>
      <c r="L29" t="s">
        <v>21</v>
      </c>
      <c r="M29">
        <v>750</v>
      </c>
      <c r="N29">
        <v>2</v>
      </c>
      <c r="O29">
        <v>6</v>
      </c>
      <c r="P29">
        <f>AVERAGE(N29:N33)</f>
        <v>1.4</v>
      </c>
      <c r="Q29">
        <f t="shared" si="2"/>
        <v>0.89442719099991574</v>
      </c>
      <c r="R29">
        <f t="shared" si="3"/>
        <v>63.887656499993987</v>
      </c>
      <c r="AD29" t="s">
        <v>13</v>
      </c>
      <c r="AE29">
        <v>1000</v>
      </c>
      <c r="AF29">
        <v>9</v>
      </c>
      <c r="AG29">
        <v>3</v>
      </c>
      <c r="AH29" t="s">
        <v>35</v>
      </c>
    </row>
    <row r="30" spans="1:35" x14ac:dyDescent="0.25">
      <c r="B30">
        <v>75</v>
      </c>
      <c r="C30">
        <v>0</v>
      </c>
      <c r="D30">
        <v>0</v>
      </c>
      <c r="M30">
        <v>750</v>
      </c>
      <c r="N30">
        <v>2</v>
      </c>
      <c r="O30">
        <v>3</v>
      </c>
      <c r="AE30">
        <v>1000</v>
      </c>
      <c r="AF30">
        <v>7</v>
      </c>
      <c r="AG30">
        <v>1</v>
      </c>
      <c r="AH30" s="32">
        <f>AVERAGE(AF29:AF33)</f>
        <v>4.4000000000000004</v>
      </c>
      <c r="AI30">
        <f>_xlfn.STDEV.S(AF29:AF33)</f>
        <v>3.4351128074635335</v>
      </c>
    </row>
    <row r="31" spans="1:35" x14ac:dyDescent="0.25">
      <c r="B31">
        <v>75</v>
      </c>
      <c r="C31">
        <v>0</v>
      </c>
      <c r="D31">
        <v>5</v>
      </c>
      <c r="M31">
        <v>750</v>
      </c>
      <c r="N31">
        <v>0</v>
      </c>
      <c r="O31">
        <v>1</v>
      </c>
      <c r="AE31">
        <v>1000</v>
      </c>
      <c r="AF31">
        <v>2</v>
      </c>
      <c r="AG31">
        <v>0</v>
      </c>
    </row>
    <row r="32" spans="1:35" x14ac:dyDescent="0.25">
      <c r="B32">
        <v>75</v>
      </c>
      <c r="C32">
        <v>1</v>
      </c>
      <c r="D32">
        <v>1</v>
      </c>
      <c r="M32">
        <v>750</v>
      </c>
      <c r="N32">
        <v>2</v>
      </c>
      <c r="O32">
        <v>3</v>
      </c>
      <c r="P32" s="2" t="s">
        <v>36</v>
      </c>
      <c r="AE32">
        <v>1000</v>
      </c>
      <c r="AF32">
        <v>3</v>
      </c>
      <c r="AG32">
        <v>1</v>
      </c>
    </row>
    <row r="33" spans="2:33" x14ac:dyDescent="0.25">
      <c r="B33">
        <v>75</v>
      </c>
      <c r="C33">
        <v>0</v>
      </c>
      <c r="D33">
        <v>4</v>
      </c>
      <c r="M33">
        <v>750</v>
      </c>
      <c r="N33">
        <v>1</v>
      </c>
      <c r="O33">
        <v>1</v>
      </c>
      <c r="AE33">
        <v>1000</v>
      </c>
      <c r="AF33">
        <v>1</v>
      </c>
      <c r="AG33">
        <v>0</v>
      </c>
    </row>
  </sheetData>
  <mergeCells count="3">
    <mergeCell ref="I2:J2"/>
    <mergeCell ref="T2:U2"/>
    <mergeCell ref="AL2:AM2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CEA96-EE2A-46A6-8EDD-534514963D24}">
  <dimension ref="A1:X49"/>
  <sheetViews>
    <sheetView tabSelected="1" topLeftCell="P16" workbookViewId="0">
      <selection activeCell="AD30" sqref="AD30"/>
    </sheetView>
  </sheetViews>
  <sheetFormatPr defaultRowHeight="15" x14ac:dyDescent="0.25"/>
  <cols>
    <col min="21" max="22" width="9.140625" customWidth="1"/>
  </cols>
  <sheetData>
    <row r="1" spans="1:17" x14ac:dyDescent="0.25">
      <c r="A1" t="s">
        <v>50</v>
      </c>
      <c r="B1" t="s">
        <v>51</v>
      </c>
    </row>
    <row r="2" spans="1:17" x14ac:dyDescent="0.25">
      <c r="A2">
        <v>0</v>
      </c>
      <c r="B2">
        <v>48</v>
      </c>
      <c r="E2" s="60" t="s">
        <v>46</v>
      </c>
      <c r="F2" s="60"/>
      <c r="G2" s="60"/>
      <c r="H2" s="60"/>
      <c r="I2" s="60"/>
    </row>
    <row r="3" spans="1:17" x14ac:dyDescent="0.25">
      <c r="A3">
        <v>0</v>
      </c>
      <c r="B3">
        <v>40</v>
      </c>
      <c r="D3" t="s">
        <v>44</v>
      </c>
      <c r="F3" s="2" t="s">
        <v>45</v>
      </c>
      <c r="G3" s="2"/>
      <c r="H3" s="2"/>
      <c r="I3" s="2"/>
      <c r="J3" s="2"/>
      <c r="M3" s="60" t="s">
        <v>48</v>
      </c>
      <c r="N3" s="60"/>
      <c r="O3" s="60"/>
      <c r="P3" s="60"/>
      <c r="Q3" s="60"/>
    </row>
    <row r="4" spans="1:17" x14ac:dyDescent="0.25">
      <c r="A4">
        <v>0</v>
      </c>
      <c r="B4">
        <v>40</v>
      </c>
      <c r="L4" t="s">
        <v>47</v>
      </c>
      <c r="N4" s="2" t="s">
        <v>49</v>
      </c>
      <c r="O4" s="2"/>
      <c r="P4" s="2"/>
      <c r="Q4" s="2"/>
    </row>
    <row r="5" spans="1:17" x14ac:dyDescent="0.25">
      <c r="A5">
        <v>0</v>
      </c>
      <c r="B5">
        <v>37</v>
      </c>
    </row>
    <row r="6" spans="1:17" x14ac:dyDescent="0.25">
      <c r="A6">
        <v>0</v>
      </c>
      <c r="B6">
        <v>33</v>
      </c>
    </row>
    <row r="7" spans="1:17" x14ac:dyDescent="0.25">
      <c r="A7">
        <v>1</v>
      </c>
      <c r="B7">
        <v>16</v>
      </c>
    </row>
    <row r="8" spans="1:17" x14ac:dyDescent="0.25">
      <c r="A8">
        <v>1</v>
      </c>
      <c r="B8">
        <v>9</v>
      </c>
    </row>
    <row r="9" spans="1:17" x14ac:dyDescent="0.25">
      <c r="A9">
        <v>1</v>
      </c>
      <c r="B9">
        <v>13</v>
      </c>
    </row>
    <row r="10" spans="1:17" x14ac:dyDescent="0.25">
      <c r="A10">
        <v>1</v>
      </c>
      <c r="B10">
        <v>9</v>
      </c>
    </row>
    <row r="11" spans="1:17" x14ac:dyDescent="0.25">
      <c r="A11">
        <v>1</v>
      </c>
      <c r="B11">
        <v>20</v>
      </c>
    </row>
    <row r="12" spans="1:17" x14ac:dyDescent="0.25">
      <c r="A12">
        <v>10</v>
      </c>
      <c r="B12">
        <v>13</v>
      </c>
      <c r="M12" s="61" t="s">
        <v>58</v>
      </c>
      <c r="N12" s="61"/>
    </row>
    <row r="13" spans="1:17" x14ac:dyDescent="0.25">
      <c r="A13">
        <v>10</v>
      </c>
      <c r="B13">
        <v>10</v>
      </c>
      <c r="M13" s="12" t="s">
        <v>52</v>
      </c>
      <c r="N13" s="13"/>
    </row>
    <row r="14" spans="1:17" x14ac:dyDescent="0.25">
      <c r="A14">
        <v>10</v>
      </c>
      <c r="B14">
        <v>12</v>
      </c>
      <c r="M14" s="12" t="s">
        <v>53</v>
      </c>
      <c r="N14" s="14">
        <v>0</v>
      </c>
      <c r="O14" t="s">
        <v>59</v>
      </c>
    </row>
    <row r="15" spans="1:17" x14ac:dyDescent="0.25">
      <c r="A15">
        <v>10</v>
      </c>
      <c r="B15">
        <v>5</v>
      </c>
      <c r="M15" s="12" t="s">
        <v>54</v>
      </c>
      <c r="N15" s="14">
        <v>0</v>
      </c>
      <c r="O15" t="s">
        <v>59</v>
      </c>
    </row>
    <row r="16" spans="1:17" x14ac:dyDescent="0.25">
      <c r="A16">
        <v>10</v>
      </c>
      <c r="B16">
        <v>26</v>
      </c>
      <c r="M16" s="12" t="s">
        <v>55</v>
      </c>
      <c r="N16" s="14">
        <v>0</v>
      </c>
      <c r="O16" t="s">
        <v>59</v>
      </c>
    </row>
    <row r="17" spans="1:24" x14ac:dyDescent="0.25">
      <c r="A17">
        <v>25</v>
      </c>
      <c r="B17">
        <v>10</v>
      </c>
      <c r="M17" s="12" t="s">
        <v>56</v>
      </c>
      <c r="N17" s="14">
        <v>0</v>
      </c>
      <c r="O17" t="s">
        <v>59</v>
      </c>
    </row>
    <row r="18" spans="1:24" x14ac:dyDescent="0.25">
      <c r="A18">
        <v>25</v>
      </c>
      <c r="B18">
        <v>11</v>
      </c>
      <c r="M18" s="12" t="s">
        <v>57</v>
      </c>
      <c r="N18" s="14">
        <v>0</v>
      </c>
      <c r="O18" t="s">
        <v>59</v>
      </c>
      <c r="V18" s="2" t="s">
        <v>73</v>
      </c>
      <c r="W18" s="2"/>
      <c r="X18" s="2"/>
    </row>
    <row r="19" spans="1:24" x14ac:dyDescent="0.25">
      <c r="A19">
        <v>25</v>
      </c>
      <c r="B19">
        <v>15</v>
      </c>
    </row>
    <row r="20" spans="1:24" x14ac:dyDescent="0.25">
      <c r="A20">
        <v>25</v>
      </c>
      <c r="B20">
        <v>18</v>
      </c>
    </row>
    <row r="21" spans="1:24" x14ac:dyDescent="0.25">
      <c r="A21">
        <v>25</v>
      </c>
      <c r="B21">
        <v>10</v>
      </c>
      <c r="M21" s="2" t="s">
        <v>77</v>
      </c>
      <c r="N21" s="2"/>
    </row>
    <row r="22" spans="1:24" x14ac:dyDescent="0.25">
      <c r="A22">
        <v>50</v>
      </c>
      <c r="B22">
        <v>2</v>
      </c>
      <c r="M22" t="s">
        <v>66</v>
      </c>
    </row>
    <row r="23" spans="1:24" x14ac:dyDescent="0.25">
      <c r="A23">
        <v>50</v>
      </c>
      <c r="B23">
        <v>0</v>
      </c>
      <c r="M23" t="s">
        <v>61</v>
      </c>
    </row>
    <row r="24" spans="1:24" x14ac:dyDescent="0.25">
      <c r="A24">
        <v>50</v>
      </c>
      <c r="B24">
        <v>0</v>
      </c>
      <c r="M24" t="s">
        <v>62</v>
      </c>
      <c r="S24" t="s">
        <v>63</v>
      </c>
      <c r="T24">
        <v>42.4</v>
      </c>
    </row>
    <row r="25" spans="1:24" x14ac:dyDescent="0.25">
      <c r="A25">
        <v>50</v>
      </c>
      <c r="B25">
        <v>4</v>
      </c>
      <c r="M25" t="s">
        <v>67</v>
      </c>
      <c r="S25" t="s">
        <v>64</v>
      </c>
      <c r="T25">
        <v>1</v>
      </c>
    </row>
    <row r="26" spans="1:24" x14ac:dyDescent="0.25">
      <c r="A26">
        <v>50</v>
      </c>
      <c r="B26">
        <v>5</v>
      </c>
      <c r="M26" t="s">
        <v>68</v>
      </c>
      <c r="S26" t="s">
        <v>65</v>
      </c>
      <c r="T26">
        <v>0.5</v>
      </c>
    </row>
    <row r="27" spans="1:24" x14ac:dyDescent="0.25">
      <c r="A27">
        <v>75</v>
      </c>
      <c r="B27">
        <v>0</v>
      </c>
    </row>
    <row r="28" spans="1:24" x14ac:dyDescent="0.25">
      <c r="A28">
        <v>75</v>
      </c>
      <c r="B28">
        <v>0</v>
      </c>
      <c r="M28" s="2" t="s">
        <v>76</v>
      </c>
      <c r="N28" s="2"/>
      <c r="O28" s="2"/>
      <c r="U28" t="s">
        <v>72</v>
      </c>
      <c r="V28" t="s">
        <v>79</v>
      </c>
    </row>
    <row r="29" spans="1:24" x14ac:dyDescent="0.25">
      <c r="A29">
        <v>75</v>
      </c>
      <c r="B29">
        <v>0</v>
      </c>
    </row>
    <row r="30" spans="1:24" x14ac:dyDescent="0.25">
      <c r="A30">
        <v>75</v>
      </c>
      <c r="B30">
        <v>1</v>
      </c>
      <c r="M30" t="s">
        <v>69</v>
      </c>
      <c r="S30" t="s">
        <v>63</v>
      </c>
      <c r="T30">
        <v>42.4</v>
      </c>
    </row>
    <row r="31" spans="1:24" x14ac:dyDescent="0.25">
      <c r="A31">
        <v>75</v>
      </c>
      <c r="B31">
        <v>0</v>
      </c>
      <c r="M31" t="s">
        <v>61</v>
      </c>
      <c r="S31" t="s">
        <v>64</v>
      </c>
      <c r="T31">
        <v>1.7</v>
      </c>
    </row>
    <row r="32" spans="1:24" x14ac:dyDescent="0.25">
      <c r="M32" t="s">
        <v>62</v>
      </c>
      <c r="S32" t="s">
        <v>65</v>
      </c>
      <c r="T32">
        <v>0.5</v>
      </c>
    </row>
    <row r="33" spans="13:23" x14ac:dyDescent="0.25">
      <c r="M33" t="s">
        <v>70</v>
      </c>
    </row>
    <row r="34" spans="13:23" x14ac:dyDescent="0.25">
      <c r="M34" t="s">
        <v>71</v>
      </c>
    </row>
    <row r="38" spans="13:23" x14ac:dyDescent="0.25">
      <c r="M38" s="2" t="s">
        <v>78</v>
      </c>
      <c r="N38" s="2"/>
      <c r="U38" s="2" t="s">
        <v>80</v>
      </c>
      <c r="V38" s="2"/>
      <c r="W38" s="2"/>
    </row>
    <row r="39" spans="13:23" x14ac:dyDescent="0.25">
      <c r="M39" t="s">
        <v>74</v>
      </c>
    </row>
    <row r="40" spans="13:23" x14ac:dyDescent="0.25">
      <c r="M40" t="s">
        <v>75</v>
      </c>
    </row>
    <row r="41" spans="13:23" x14ac:dyDescent="0.25">
      <c r="M41" t="s">
        <v>62</v>
      </c>
    </row>
    <row r="42" spans="13:23" x14ac:dyDescent="0.25">
      <c r="M42" t="s">
        <v>67</v>
      </c>
      <c r="S42" t="s">
        <v>63</v>
      </c>
      <c r="T42">
        <v>42.4</v>
      </c>
    </row>
    <row r="43" spans="13:23" x14ac:dyDescent="0.25">
      <c r="M43" t="s">
        <v>68</v>
      </c>
      <c r="S43" t="s">
        <v>64</v>
      </c>
      <c r="T43">
        <v>2.2999999999999998</v>
      </c>
    </row>
    <row r="44" spans="13:23" x14ac:dyDescent="0.25">
      <c r="S44" t="s">
        <v>65</v>
      </c>
      <c r="T44">
        <v>0.1</v>
      </c>
    </row>
    <row r="48" spans="13:23" x14ac:dyDescent="0.25">
      <c r="T48" t="s">
        <v>250</v>
      </c>
      <c r="U48" t="s">
        <v>252</v>
      </c>
    </row>
    <row r="49" spans="20:21" x14ac:dyDescent="0.25">
      <c r="T49" t="s">
        <v>251</v>
      </c>
      <c r="U49" t="s">
        <v>253</v>
      </c>
    </row>
  </sheetData>
  <mergeCells count="3">
    <mergeCell ref="E2:I2"/>
    <mergeCell ref="M3:Q3"/>
    <mergeCell ref="M12:N12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D02D7-5CBD-490D-A102-86ACA32D3E77}">
  <dimension ref="E2:I9"/>
  <sheetViews>
    <sheetView topLeftCell="D1" workbookViewId="0">
      <selection activeCell="E10" sqref="E10"/>
    </sheetView>
  </sheetViews>
  <sheetFormatPr defaultRowHeight="15" x14ac:dyDescent="0.25"/>
  <cols>
    <col min="4" max="4" width="10.28515625" bestFit="1" customWidth="1"/>
    <col min="5" max="5" width="19.28515625" customWidth="1"/>
    <col min="6" max="6" width="22.7109375" bestFit="1" customWidth="1"/>
    <col min="7" max="7" width="26" bestFit="1" customWidth="1"/>
    <col min="8" max="8" width="19.5703125" bestFit="1" customWidth="1"/>
  </cols>
  <sheetData>
    <row r="2" spans="5:9" x14ac:dyDescent="0.25">
      <c r="E2" t="s">
        <v>91</v>
      </c>
    </row>
    <row r="4" spans="5:9" ht="20.25" x14ac:dyDescent="0.35">
      <c r="E4" s="17" t="s">
        <v>81</v>
      </c>
      <c r="F4" s="17" t="s">
        <v>87</v>
      </c>
      <c r="G4" s="17" t="s">
        <v>88</v>
      </c>
      <c r="H4" s="17" t="s">
        <v>82</v>
      </c>
      <c r="I4" s="17" t="s">
        <v>86</v>
      </c>
    </row>
    <row r="5" spans="5:9" ht="15.75" x14ac:dyDescent="0.25">
      <c r="E5" s="15" t="s">
        <v>83</v>
      </c>
      <c r="F5" s="15" t="s">
        <v>89</v>
      </c>
      <c r="G5" s="15" t="s">
        <v>90</v>
      </c>
      <c r="H5" s="15" t="s">
        <v>60</v>
      </c>
      <c r="I5" s="15">
        <v>87.98</v>
      </c>
    </row>
    <row r="6" spans="5:9" ht="15.75" x14ac:dyDescent="0.25">
      <c r="E6" s="15" t="s">
        <v>84</v>
      </c>
      <c r="F6" s="15" t="s">
        <v>105</v>
      </c>
      <c r="G6" s="15" t="s">
        <v>104</v>
      </c>
      <c r="H6" s="15" t="s">
        <v>60</v>
      </c>
      <c r="I6" s="15">
        <v>94.18</v>
      </c>
    </row>
    <row r="7" spans="5:9" ht="15.75" x14ac:dyDescent="0.25">
      <c r="E7" s="16" t="s">
        <v>85</v>
      </c>
      <c r="F7" s="16"/>
      <c r="G7" s="18"/>
      <c r="H7" s="16"/>
      <c r="I7" s="16"/>
    </row>
    <row r="8" spans="5:9" ht="15.75" x14ac:dyDescent="0.25">
      <c r="E8" s="15"/>
      <c r="F8" s="15"/>
      <c r="G8" s="15"/>
      <c r="H8" s="15"/>
      <c r="I8" s="15"/>
    </row>
    <row r="9" spans="5:9" ht="15.75" x14ac:dyDescent="0.25">
      <c r="E9" s="1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D6197-5D70-49B8-B05D-C6D8812D46D7}">
  <dimension ref="B3:Q19"/>
  <sheetViews>
    <sheetView topLeftCell="A3" zoomScale="106" zoomScaleNormal="106" workbookViewId="0">
      <selection activeCell="B4" sqref="B4:F15"/>
    </sheetView>
  </sheetViews>
  <sheetFormatPr defaultRowHeight="15" x14ac:dyDescent="0.25"/>
  <cols>
    <col min="2" max="2" width="16.5703125" customWidth="1"/>
    <col min="3" max="3" width="27.28515625" customWidth="1"/>
    <col min="4" max="4" width="23.7109375" bestFit="1" customWidth="1"/>
    <col min="5" max="5" width="31" bestFit="1" customWidth="1"/>
    <col min="6" max="6" width="20.5703125" bestFit="1" customWidth="1"/>
    <col min="7" max="7" width="20.5703125" customWidth="1"/>
    <col min="8" max="8" width="11.5703125" bestFit="1" customWidth="1"/>
    <col min="9" max="9" width="14.7109375" bestFit="1" customWidth="1"/>
    <col min="10" max="10" width="18.28515625" bestFit="1" customWidth="1"/>
    <col min="11" max="11" width="19.85546875" customWidth="1"/>
    <col min="12" max="12" width="13" bestFit="1" customWidth="1"/>
    <col min="13" max="13" width="15.140625" bestFit="1" customWidth="1"/>
  </cols>
  <sheetData>
    <row r="3" spans="2:17" ht="15.75" x14ac:dyDescent="0.25">
      <c r="B3" s="15" t="s">
        <v>109</v>
      </c>
      <c r="J3" s="37" t="s">
        <v>172</v>
      </c>
    </row>
    <row r="4" spans="2:17" ht="18.75" x14ac:dyDescent="0.25">
      <c r="B4" s="63" t="s">
        <v>110</v>
      </c>
      <c r="C4" s="63" t="s">
        <v>118</v>
      </c>
      <c r="D4" s="62" t="s">
        <v>113</v>
      </c>
      <c r="E4" s="62"/>
      <c r="F4" s="62"/>
      <c r="G4" s="24"/>
      <c r="I4" s="3"/>
      <c r="J4" s="3" t="s">
        <v>162</v>
      </c>
      <c r="K4" s="3" t="s">
        <v>156</v>
      </c>
      <c r="L4" s="3" t="s">
        <v>211</v>
      </c>
      <c r="M4" s="3" t="s">
        <v>217</v>
      </c>
    </row>
    <row r="5" spans="2:17" ht="15.75" x14ac:dyDescent="0.25">
      <c r="B5" s="64"/>
      <c r="C5" s="64"/>
      <c r="D5" s="26" t="s">
        <v>83</v>
      </c>
      <c r="E5" s="26" t="s">
        <v>84</v>
      </c>
      <c r="F5" s="26" t="s">
        <v>85</v>
      </c>
      <c r="G5" s="24"/>
      <c r="I5" s="24"/>
      <c r="J5" s="45" t="s">
        <v>173</v>
      </c>
      <c r="K5" s="45" t="s">
        <v>163</v>
      </c>
      <c r="L5" s="45" t="s">
        <v>165</v>
      </c>
      <c r="M5" s="45" t="s">
        <v>171</v>
      </c>
    </row>
    <row r="6" spans="2:17" ht="20.25" x14ac:dyDescent="0.35">
      <c r="B6" s="24" t="s">
        <v>201</v>
      </c>
      <c r="C6" s="27" t="s">
        <v>124</v>
      </c>
      <c r="D6" s="24" t="s">
        <v>114</v>
      </c>
      <c r="E6" s="24" t="s">
        <v>122</v>
      </c>
      <c r="F6" s="24" t="s">
        <v>115</v>
      </c>
      <c r="G6" s="24"/>
      <c r="I6" s="24" t="s">
        <v>83</v>
      </c>
      <c r="J6" s="9">
        <f>0.214/100</f>
        <v>2.14E-3</v>
      </c>
      <c r="K6">
        <v>1.68</v>
      </c>
      <c r="L6" s="48">
        <f>0.214/K6</f>
        <v>0.12738095238095237</v>
      </c>
      <c r="M6" s="46">
        <f>K6/J6</f>
        <v>785.04672897196258</v>
      </c>
    </row>
    <row r="7" spans="2:17" ht="15.75" x14ac:dyDescent="0.25">
      <c r="B7" s="24"/>
      <c r="C7" s="24" t="s">
        <v>128</v>
      </c>
      <c r="D7" s="25">
        <v>25</v>
      </c>
      <c r="E7" s="24" t="s">
        <v>112</v>
      </c>
      <c r="F7" s="25">
        <v>50</v>
      </c>
      <c r="G7" s="25"/>
      <c r="I7" s="9" t="s">
        <v>160</v>
      </c>
      <c r="J7" s="9">
        <f>0.134/100</f>
        <v>1.34E-3</v>
      </c>
      <c r="K7">
        <v>1.0669999999999999</v>
      </c>
      <c r="L7" s="48">
        <f>0.134/K7</f>
        <v>0.12558575445173384</v>
      </c>
      <c r="M7" s="46">
        <f>K7/J7</f>
        <v>796.26865671641781</v>
      </c>
    </row>
    <row r="8" spans="2:17" ht="18.75" x14ac:dyDescent="0.25">
      <c r="B8" s="24"/>
      <c r="C8" s="24" t="s">
        <v>129</v>
      </c>
      <c r="D8" s="25">
        <v>50</v>
      </c>
      <c r="E8" s="24" t="s">
        <v>122</v>
      </c>
      <c r="F8" s="25">
        <v>75</v>
      </c>
      <c r="G8" s="25"/>
      <c r="I8" s="9" t="s">
        <v>161</v>
      </c>
      <c r="J8" s="9">
        <f>0.355/100</f>
        <v>3.5499999999999998E-3</v>
      </c>
      <c r="K8">
        <v>0.13300000000000001</v>
      </c>
      <c r="L8" s="48">
        <f>0.355/K8</f>
        <v>2.6691729323308269</v>
      </c>
      <c r="M8" s="46">
        <f>K8/J8</f>
        <v>37.464788732394368</v>
      </c>
    </row>
    <row r="9" spans="2:17" ht="20.25" x14ac:dyDescent="0.35">
      <c r="B9" s="24" t="s">
        <v>202</v>
      </c>
      <c r="C9" s="27" t="s">
        <v>125</v>
      </c>
      <c r="D9" s="24" t="s">
        <v>116</v>
      </c>
      <c r="E9" s="24" t="s">
        <v>117</v>
      </c>
      <c r="F9" s="24" t="s">
        <v>123</v>
      </c>
      <c r="G9" s="24"/>
      <c r="I9" s="37" t="s">
        <v>208</v>
      </c>
      <c r="O9">
        <v>2.14E-3</v>
      </c>
      <c r="P9">
        <v>0.12738095238095237</v>
      </c>
      <c r="Q9">
        <v>785.04672897196258</v>
      </c>
    </row>
    <row r="10" spans="2:17" ht="20.25" x14ac:dyDescent="0.35">
      <c r="B10" s="24"/>
      <c r="C10" s="24" t="s">
        <v>199</v>
      </c>
      <c r="D10" s="25">
        <v>100</v>
      </c>
      <c r="E10" s="25">
        <v>100</v>
      </c>
      <c r="F10" s="24" t="s">
        <v>123</v>
      </c>
      <c r="G10" s="24"/>
      <c r="I10" s="3" t="s">
        <v>210</v>
      </c>
      <c r="J10" s="3" t="s">
        <v>156</v>
      </c>
      <c r="K10" s="3" t="s">
        <v>219</v>
      </c>
      <c r="L10" s="3" t="s">
        <v>221</v>
      </c>
      <c r="O10">
        <v>1.34E-3</v>
      </c>
      <c r="P10">
        <v>0.12558575445173384</v>
      </c>
      <c r="Q10">
        <v>796.26865671641781</v>
      </c>
    </row>
    <row r="11" spans="2:17" ht="20.25" x14ac:dyDescent="0.35">
      <c r="B11" s="24"/>
      <c r="C11" s="24" t="s">
        <v>200</v>
      </c>
      <c r="D11" s="25">
        <v>500</v>
      </c>
      <c r="E11" s="25">
        <v>500</v>
      </c>
      <c r="F11" s="24" t="s">
        <v>123</v>
      </c>
      <c r="G11" s="24"/>
      <c r="I11" s="45" t="s">
        <v>209</v>
      </c>
      <c r="J11" s="37" t="s">
        <v>213</v>
      </c>
      <c r="K11" s="37" t="s">
        <v>218</v>
      </c>
      <c r="L11" s="37" t="s">
        <v>212</v>
      </c>
      <c r="O11">
        <v>3.5499999999999998E-3</v>
      </c>
      <c r="P11">
        <v>2.6691729323308269</v>
      </c>
      <c r="Q11">
        <v>37.464788732394368</v>
      </c>
    </row>
    <row r="12" spans="2:17" ht="18.75" x14ac:dyDescent="0.35">
      <c r="B12" s="24" t="s">
        <v>203</v>
      </c>
      <c r="C12" s="24" t="s">
        <v>126</v>
      </c>
      <c r="D12" s="24" t="s">
        <v>89</v>
      </c>
      <c r="E12" s="24" t="s">
        <v>105</v>
      </c>
      <c r="F12" s="24" t="s">
        <v>157</v>
      </c>
      <c r="G12" s="24"/>
      <c r="H12" s="24" t="s">
        <v>83</v>
      </c>
      <c r="I12" s="24">
        <f>184.12/1000</f>
        <v>0.18412000000000001</v>
      </c>
      <c r="J12">
        <v>1.68</v>
      </c>
      <c r="K12" s="47">
        <f>184/J12</f>
        <v>109.52380952380953</v>
      </c>
      <c r="L12" s="38">
        <f>J12/I12</f>
        <v>9.1244840321529423</v>
      </c>
    </row>
    <row r="13" spans="2:17" ht="18.75" x14ac:dyDescent="0.35">
      <c r="B13" s="24"/>
      <c r="C13" s="24" t="s">
        <v>127</v>
      </c>
      <c r="D13" s="24" t="s">
        <v>111</v>
      </c>
      <c r="E13" s="24" t="s">
        <v>104</v>
      </c>
      <c r="F13" s="24" t="s">
        <v>158</v>
      </c>
      <c r="G13" s="24"/>
      <c r="H13" s="9" t="s">
        <v>160</v>
      </c>
      <c r="I13" s="9">
        <f>1000/1000</f>
        <v>1</v>
      </c>
      <c r="J13">
        <v>1.0669999999999999</v>
      </c>
      <c r="K13" s="47">
        <f>1000/J13</f>
        <v>937.20712277413315</v>
      </c>
      <c r="L13" s="9">
        <f>J13/I13</f>
        <v>1.0669999999999999</v>
      </c>
    </row>
    <row r="14" spans="2:17" ht="15.75" x14ac:dyDescent="0.25">
      <c r="B14" s="24"/>
      <c r="C14" s="24" t="s">
        <v>128</v>
      </c>
      <c r="D14" s="24" t="s">
        <v>112</v>
      </c>
      <c r="E14" s="24" t="s">
        <v>112</v>
      </c>
      <c r="F14" s="24" t="s">
        <v>112</v>
      </c>
      <c r="G14" s="24"/>
      <c r="H14" s="9" t="s">
        <v>161</v>
      </c>
      <c r="I14" s="9" t="s">
        <v>43</v>
      </c>
      <c r="J14">
        <v>0.13300000000000001</v>
      </c>
      <c r="K14" s="9" t="s">
        <v>43</v>
      </c>
      <c r="L14" s="9" t="s">
        <v>43</v>
      </c>
    </row>
    <row r="15" spans="2:17" ht="15.75" x14ac:dyDescent="0.25">
      <c r="B15" s="26"/>
      <c r="C15" s="26" t="s">
        <v>129</v>
      </c>
      <c r="D15" s="36">
        <v>1</v>
      </c>
      <c r="E15" s="36">
        <v>1</v>
      </c>
      <c r="F15" s="26">
        <v>1</v>
      </c>
      <c r="G15" s="24"/>
    </row>
    <row r="16" spans="2:17" ht="15.75" customHeight="1" x14ac:dyDescent="0.25">
      <c r="B16" s="65" t="s">
        <v>130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</row>
    <row r="17" spans="2:2" x14ac:dyDescent="0.25">
      <c r="B17" t="s">
        <v>119</v>
      </c>
    </row>
    <row r="18" spans="2:2" ht="17.25" x14ac:dyDescent="0.25">
      <c r="B18" t="s">
        <v>120</v>
      </c>
    </row>
    <row r="19" spans="2:2" ht="17.25" x14ac:dyDescent="0.25">
      <c r="B19" t="s">
        <v>121</v>
      </c>
    </row>
  </sheetData>
  <mergeCells count="4">
    <mergeCell ref="D4:F4"/>
    <mergeCell ref="B4:B5"/>
    <mergeCell ref="C4:C5"/>
    <mergeCell ref="B16:N1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D1655-70DA-4376-80AB-645412511211}">
  <dimension ref="A2:AK33"/>
  <sheetViews>
    <sheetView topLeftCell="A16" workbookViewId="0">
      <selection activeCell="I33" sqref="I33"/>
    </sheetView>
  </sheetViews>
  <sheetFormatPr defaultRowHeight="15" x14ac:dyDescent="0.25"/>
  <cols>
    <col min="1" max="1" width="16.140625" bestFit="1" customWidth="1"/>
    <col min="6" max="6" width="30.140625" customWidth="1"/>
    <col min="7" max="7" width="24.7109375" bestFit="1" customWidth="1"/>
    <col min="8" max="8" width="23.42578125" customWidth="1"/>
    <col min="9" max="9" width="27.140625" customWidth="1"/>
    <col min="10" max="10" width="22.140625" bestFit="1" customWidth="1"/>
    <col min="12" max="12" width="11.7109375" bestFit="1" customWidth="1"/>
    <col min="24" max="24" width="34" bestFit="1" customWidth="1"/>
    <col min="25" max="25" width="16.5703125" bestFit="1" customWidth="1"/>
    <col min="26" max="26" width="142.140625" bestFit="1" customWidth="1"/>
    <col min="35" max="35" width="34" bestFit="1" customWidth="1"/>
    <col min="36" max="36" width="16.5703125" bestFit="1" customWidth="1"/>
    <col min="37" max="37" width="255.7109375" bestFit="1" customWidth="1"/>
  </cols>
  <sheetData>
    <row r="2" spans="1:37" x14ac:dyDescent="0.25">
      <c r="A2" t="s">
        <v>170</v>
      </c>
    </row>
    <row r="5" spans="1:37" x14ac:dyDescent="0.25">
      <c r="A5" s="3" t="s">
        <v>159</v>
      </c>
      <c r="B5" t="s">
        <v>166</v>
      </c>
      <c r="S5" s="3" t="s">
        <v>164</v>
      </c>
      <c r="T5" s="3"/>
      <c r="U5" t="s">
        <v>167</v>
      </c>
    </row>
    <row r="6" spans="1:37" x14ac:dyDescent="0.25">
      <c r="A6" t="s">
        <v>214</v>
      </c>
      <c r="S6" t="s">
        <v>215</v>
      </c>
      <c r="X6" s="41" t="s">
        <v>84</v>
      </c>
      <c r="AB6" s="3" t="s">
        <v>168</v>
      </c>
      <c r="AC6" s="2"/>
      <c r="AD6" t="s">
        <v>169</v>
      </c>
    </row>
    <row r="7" spans="1:37" x14ac:dyDescent="0.25">
      <c r="F7" s="44" t="s">
        <v>83</v>
      </c>
      <c r="X7" s="37" t="s">
        <v>178</v>
      </c>
      <c r="Y7" s="37" t="s">
        <v>183</v>
      </c>
      <c r="Z7" s="37" t="s">
        <v>182</v>
      </c>
      <c r="AB7" t="s">
        <v>216</v>
      </c>
    </row>
    <row r="8" spans="1:37" ht="15" customHeight="1" x14ac:dyDescent="0.25">
      <c r="F8" s="37" t="s">
        <v>178</v>
      </c>
      <c r="G8" s="37" t="s">
        <v>183</v>
      </c>
      <c r="H8" s="37" t="s">
        <v>182</v>
      </c>
      <c r="X8" s="39" t="s">
        <v>179</v>
      </c>
      <c r="Y8" s="42" t="s">
        <v>194</v>
      </c>
      <c r="Z8" s="40" t="s">
        <v>190</v>
      </c>
    </row>
    <row r="9" spans="1:37" ht="20.100000000000001" customHeight="1" x14ac:dyDescent="0.25">
      <c r="F9" s="39" t="s">
        <v>179</v>
      </c>
      <c r="G9" s="42" t="s">
        <v>194</v>
      </c>
      <c r="H9" s="40" t="s">
        <v>190</v>
      </c>
      <c r="X9" s="39" t="s">
        <v>180</v>
      </c>
      <c r="Y9" s="42" t="s">
        <v>195</v>
      </c>
      <c r="Z9" s="39" t="s">
        <v>184</v>
      </c>
    </row>
    <row r="10" spans="1:37" ht="20.100000000000001" customHeight="1" x14ac:dyDescent="0.25">
      <c r="F10" s="39" t="s">
        <v>180</v>
      </c>
      <c r="G10" s="42" t="s">
        <v>195</v>
      </c>
      <c r="H10" s="39" t="s">
        <v>184</v>
      </c>
      <c r="X10" s="39" t="s">
        <v>181</v>
      </c>
      <c r="Y10" s="42">
        <v>400</v>
      </c>
      <c r="Z10" s="39" t="s">
        <v>191</v>
      </c>
    </row>
    <row r="11" spans="1:37" ht="20.100000000000001" customHeight="1" x14ac:dyDescent="0.25">
      <c r="F11" s="41" t="s">
        <v>181</v>
      </c>
      <c r="G11" s="43">
        <v>22.6</v>
      </c>
      <c r="H11" s="41" t="s">
        <v>207</v>
      </c>
      <c r="I11" s="5" t="s">
        <v>205</v>
      </c>
      <c r="J11" s="5"/>
      <c r="X11" s="39" t="s">
        <v>185</v>
      </c>
      <c r="Y11" s="42">
        <v>1</v>
      </c>
      <c r="Z11" s="39"/>
      <c r="AI11" s="41" t="s">
        <v>85</v>
      </c>
    </row>
    <row r="12" spans="1:37" ht="20.100000000000001" customHeight="1" x14ac:dyDescent="0.25">
      <c r="F12" s="39" t="s">
        <v>185</v>
      </c>
      <c r="G12" s="42">
        <v>1</v>
      </c>
      <c r="H12" s="39"/>
      <c r="X12" s="39" t="s">
        <v>186</v>
      </c>
      <c r="Y12" s="42">
        <v>600</v>
      </c>
      <c r="Z12" s="39" t="s">
        <v>192</v>
      </c>
      <c r="AI12" s="37" t="s">
        <v>178</v>
      </c>
      <c r="AJ12" s="37" t="s">
        <v>183</v>
      </c>
      <c r="AK12" s="37" t="s">
        <v>182</v>
      </c>
    </row>
    <row r="13" spans="1:37" ht="20.100000000000001" customHeight="1" x14ac:dyDescent="0.25">
      <c r="F13" s="41" t="s">
        <v>186</v>
      </c>
      <c r="G13" s="43">
        <v>1260</v>
      </c>
      <c r="H13" s="41" t="s">
        <v>220</v>
      </c>
      <c r="I13" t="s">
        <v>206</v>
      </c>
      <c r="X13" s="39" t="s">
        <v>188</v>
      </c>
      <c r="Y13" s="42">
        <v>0</v>
      </c>
      <c r="Z13" s="39" t="s">
        <v>189</v>
      </c>
      <c r="AI13" s="39" t="s">
        <v>179</v>
      </c>
      <c r="AJ13" s="42" t="s">
        <v>194</v>
      </c>
      <c r="AK13" s="40" t="s">
        <v>190</v>
      </c>
    </row>
    <row r="14" spans="1:37" ht="30" customHeight="1" x14ac:dyDescent="0.25">
      <c r="F14" s="39" t="s">
        <v>188</v>
      </c>
      <c r="G14" s="42">
        <v>0</v>
      </c>
      <c r="H14" s="39" t="s">
        <v>198</v>
      </c>
      <c r="AI14" s="39" t="s">
        <v>180</v>
      </c>
      <c r="AJ14" s="42" t="s">
        <v>195</v>
      </c>
      <c r="AK14" s="39" t="s">
        <v>184</v>
      </c>
    </row>
    <row r="15" spans="1:37" ht="17.25" x14ac:dyDescent="0.25">
      <c r="AI15" s="39" t="s">
        <v>181</v>
      </c>
      <c r="AJ15" s="42">
        <v>150</v>
      </c>
      <c r="AK15" s="39" t="s">
        <v>196</v>
      </c>
    </row>
    <row r="16" spans="1:37" x14ac:dyDescent="0.25">
      <c r="AI16" s="39" t="s">
        <v>185</v>
      </c>
      <c r="AJ16" s="42">
        <v>1</v>
      </c>
      <c r="AK16" s="39"/>
    </row>
    <row r="17" spans="1:37" x14ac:dyDescent="0.25">
      <c r="AI17" s="39" t="s">
        <v>186</v>
      </c>
      <c r="AJ17" s="42">
        <v>100</v>
      </c>
      <c r="AK17" s="39" t="s">
        <v>193</v>
      </c>
    </row>
    <row r="18" spans="1:37" x14ac:dyDescent="0.25">
      <c r="AI18" s="39" t="s">
        <v>188</v>
      </c>
      <c r="AJ18" s="42">
        <v>0</v>
      </c>
      <c r="AK18" s="39" t="s">
        <v>189</v>
      </c>
    </row>
    <row r="20" spans="1:37" x14ac:dyDescent="0.25">
      <c r="F20" t="s">
        <v>81</v>
      </c>
      <c r="G20" t="s">
        <v>222</v>
      </c>
      <c r="H20" t="s">
        <v>224</v>
      </c>
      <c r="I20" t="s">
        <v>223</v>
      </c>
      <c r="J20" t="s">
        <v>226</v>
      </c>
      <c r="K20" t="s">
        <v>225</v>
      </c>
      <c r="L20" t="s">
        <v>227</v>
      </c>
    </row>
    <row r="21" spans="1:37" x14ac:dyDescent="0.25">
      <c r="F21" t="s">
        <v>83</v>
      </c>
      <c r="G21">
        <v>1260</v>
      </c>
      <c r="H21">
        <v>5</v>
      </c>
      <c r="I21">
        <v>1.5</v>
      </c>
      <c r="J21">
        <v>0</v>
      </c>
      <c r="K21" t="s">
        <v>230</v>
      </c>
      <c r="L21">
        <v>1.68</v>
      </c>
    </row>
    <row r="22" spans="1:37" x14ac:dyDescent="0.25">
      <c r="F22" t="s">
        <v>84</v>
      </c>
      <c r="G22">
        <v>800</v>
      </c>
      <c r="H22">
        <v>5</v>
      </c>
      <c r="I22">
        <v>1.5</v>
      </c>
      <c r="J22">
        <v>0</v>
      </c>
      <c r="K22" t="s">
        <v>228</v>
      </c>
      <c r="L22">
        <v>1.0669999999999999</v>
      </c>
    </row>
    <row r="23" spans="1:37" x14ac:dyDescent="0.25">
      <c r="F23" t="s">
        <v>85</v>
      </c>
      <c r="G23">
        <v>100</v>
      </c>
      <c r="H23">
        <v>5</v>
      </c>
      <c r="I23">
        <v>1.5</v>
      </c>
      <c r="J23">
        <v>0</v>
      </c>
      <c r="K23" t="s">
        <v>229</v>
      </c>
      <c r="L23">
        <v>0.13300000000000001</v>
      </c>
    </row>
    <row r="27" spans="1:37" x14ac:dyDescent="0.25">
      <c r="A27" s="38" t="s">
        <v>174</v>
      </c>
      <c r="B27" t="s">
        <v>175</v>
      </c>
    </row>
    <row r="29" spans="1:37" x14ac:dyDescent="0.25">
      <c r="I29" t="s">
        <v>176</v>
      </c>
    </row>
    <row r="32" spans="1:37" x14ac:dyDescent="0.25">
      <c r="I32" s="37" t="s">
        <v>177</v>
      </c>
      <c r="J32" s="37"/>
    </row>
    <row r="33" spans="9:9" x14ac:dyDescent="0.25">
      <c r="I33" t="s">
        <v>197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CLOMAZONE</vt:lpstr>
      <vt:lpstr>SULFENTRAZONE</vt:lpstr>
      <vt:lpstr>INDAZIFLAM</vt:lpstr>
      <vt:lpstr>ÁCIDO BÓRICO</vt:lpstr>
      <vt:lpstr>N. de juvenis</vt:lpstr>
      <vt:lpstr>Estat_juv_clomaz</vt:lpstr>
      <vt:lpstr>tabelas EC</vt:lpstr>
      <vt:lpstr>Tabela_artigo</vt:lpstr>
      <vt:lpstr>PECPNEC</vt:lpstr>
      <vt:lpstr>Planilha1</vt:lpstr>
      <vt:lpstr>Dados para PECsoil</vt:lpstr>
      <vt:lpstr>tabela doses</vt:lpstr>
      <vt:lpstr>Estat_juv_sulf</vt:lpstr>
      <vt:lpstr>Estat_juv_Indaz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Ferrari S</dc:creator>
  <cp:lastModifiedBy>Bruna Ferrari</cp:lastModifiedBy>
  <dcterms:created xsi:type="dcterms:W3CDTF">2023-06-12T01:29:34Z</dcterms:created>
  <dcterms:modified xsi:type="dcterms:W3CDTF">2023-12-19T14:34:52Z</dcterms:modified>
</cp:coreProperties>
</file>